
<file path=[Content_Types].xml><?xml version="1.0" encoding="utf-8"?>
<Types xmlns="http://schemas.openxmlformats.org/package/2006/content-types">
  <Override PartName="/xl/embeddings/oleObject8.bin" ContentType="application/vnd.openxmlformats-officedocument.oleObject"/>
  <Override PartName="/xl/embeddings/oleObject90.bin" ContentType="application/vnd.openxmlformats-officedocument.oleObject"/>
  <Override PartName="/xl/embeddings/oleObject131.bin" ContentType="application/vnd.openxmlformats-officedocument.oleObject"/>
  <Override PartName="/xl/embeddings/oleObject276.bin" ContentType="application/vnd.openxmlformats-officedocument.oleObject"/>
  <Override PartName="/xl/embeddings/oleObject623.bin" ContentType="application/vnd.openxmlformats-officedocument.oleObject"/>
  <Override PartName="/xl/embeddings/oleObject954.bin" ContentType="application/vnd.openxmlformats-officedocument.oleObject"/>
  <Override PartName="/xl/embeddings/oleObject1016.bin" ContentType="application/vnd.openxmlformats-officedocument.oleObject"/>
  <Override PartName="/xl/styles.xml" ContentType="application/vnd.openxmlformats-officedocument.spreadsheetml.styles+xml"/>
  <Override PartName="/xl/embeddings/oleObject21.bin" ContentType="application/vnd.openxmlformats-officedocument.oleObject"/>
  <Override PartName="/xl/embeddings/oleObject462.bin" ContentType="application/vnd.openxmlformats-officedocument.oleObject"/>
  <Override PartName="/xl/embeddings/oleObject793.bin" ContentType="application/vnd.openxmlformats-officedocument.oleObject"/>
  <Override PartName="/xl/embeddings/oleObject207.bin" ContentType="application/vnd.openxmlformats-officedocument.oleObject"/>
  <Override PartName="/xl/embeddings/oleObject538.bin" ContentType="application/vnd.openxmlformats-officedocument.oleObject"/>
  <Override PartName="/xl/embeddings/oleObject724.bin" ContentType="application/vnd.openxmlformats-officedocument.oleObject"/>
  <Override PartName="/xl/embeddings/oleObject869.bin" ContentType="application/vnd.openxmlformats-officedocument.oleObject"/>
  <Default Extension="xml" ContentType="application/xml"/>
  <Override PartName="/xl/embeddings/oleObject232.bin" ContentType="application/vnd.openxmlformats-officedocument.oleObject"/>
  <Override PartName="/xl/embeddings/oleObject377.bin" ContentType="application/vnd.openxmlformats-officedocument.oleObject"/>
  <Override PartName="/xl/embeddings/oleObject563.bin" ContentType="application/vnd.openxmlformats-officedocument.oleObject"/>
  <Override PartName="/xl/embeddings/oleObject910.bin" ContentType="application/vnd.openxmlformats-officedocument.oleObject"/>
  <Override PartName="/xl/embeddings/oleObject308.bin" ContentType="application/vnd.openxmlformats-officedocument.oleObject"/>
  <Override PartName="/xl/embeddings/oleObject639.bin" ContentType="application/vnd.openxmlformats-officedocument.oleObject"/>
  <Override PartName="/xl/embeddings/oleObject894.bin" ContentType="application/vnd.openxmlformats-officedocument.oleObject"/>
  <Override PartName="/xl/embeddings/oleObject147.bin" ContentType="application/vnd.openxmlformats-officedocument.oleObject"/>
  <Override PartName="/xl/embeddings/oleObject478.bin" ContentType="application/vnd.openxmlformats-officedocument.oleObject"/>
  <Override PartName="/xl/embeddings/oleObject825.bin" ContentType="application/vnd.openxmlformats-officedocument.oleObject"/>
  <Override PartName="/xl/embeddings/oleObject37.bin" ContentType="application/vnd.openxmlformats-officedocument.oleObject"/>
  <Override PartName="/xl/embeddings/oleObject333.bin" ContentType="application/vnd.openxmlformats-officedocument.oleObject"/>
  <Override PartName="/xl/embeddings/oleObject664.bin" ContentType="application/vnd.openxmlformats-officedocument.oleObject"/>
  <Override PartName="/xl/embeddings/oleObject995.bin" ContentType="application/vnd.openxmlformats-officedocument.oleObject"/>
  <Override PartName="/xl/embeddings/oleObject172.bin" ContentType="application/vnd.openxmlformats-officedocument.oleObject"/>
  <Override PartName="/xl/embeddings/oleObject409.bin" ContentType="application/vnd.openxmlformats-officedocument.oleObject"/>
  <Override PartName="/xl/embeddings/oleObject850.bin" ContentType="application/vnd.openxmlformats-officedocument.oleObject"/>
  <Default Extension="png" ContentType="image/png"/>
  <Override PartName="/xl/embeddings/oleObject62.bin" ContentType="application/vnd.openxmlformats-officedocument.oleObject"/>
  <Override PartName="/xl/embeddings/oleObject103.bin" ContentType="application/vnd.openxmlformats-officedocument.oleObject"/>
  <Override PartName="/xl/embeddings/oleObject248.bin" ContentType="application/vnd.openxmlformats-officedocument.oleObject"/>
  <Override PartName="/xl/embeddings/oleObject579.bin" ContentType="application/vnd.openxmlformats-officedocument.oleObject"/>
  <Override PartName="/xl/embeddings/oleObject926.bin" ContentType="application/vnd.openxmlformats-officedocument.oleObject"/>
  <Override PartName="/xl/embeddings/oleObject5.bin" ContentType="application/vnd.openxmlformats-officedocument.oleObject"/>
  <Override PartName="/xl/embeddings/oleObject434.bin" ContentType="application/vnd.openxmlformats-officedocument.oleObject"/>
  <Override PartName="/xl/embeddings/oleObject620.bin" ContentType="application/vnd.openxmlformats-officedocument.oleObject"/>
  <Override PartName="/xl/embeddings/oleObject765.bin" ContentType="application/vnd.openxmlformats-officedocument.oleObject"/>
  <Override PartName="/xl/embeddings/oleObject951.bin" ContentType="application/vnd.openxmlformats-officedocument.oleObject"/>
  <Override PartName="/xl/embeddings/oleObject273.bin" ContentType="application/vnd.openxmlformats-officedocument.oleObject"/>
  <Override PartName="/xl/embeddings/oleObject790.bin" ContentType="application/vnd.openxmlformats-officedocument.oleObject"/>
  <Override PartName="/xl/embeddings/oleObject1013.bin" ContentType="application/vnd.openxmlformats-officedocument.oleObject"/>
  <Override PartName="/xl/embeddings/oleObject204.bin" ContentType="application/vnd.openxmlformats-officedocument.oleObject"/>
  <Override PartName="/xl/embeddings/oleObject349.bin" ContentType="application/vnd.openxmlformats-officedocument.oleObject"/>
  <Override PartName="/xl/embeddings/oleObject535.bin" ContentType="application/vnd.openxmlformats-officedocument.oleObject"/>
  <Override PartName="/xl/embeddings/oleObject866.bin" ContentType="application/vnd.openxmlformats-officedocument.oleObject"/>
  <Override PartName="/xl/embeddings/oleObject188.bin" ContentType="application/vnd.openxmlformats-officedocument.oleObject"/>
  <Override PartName="/xl/embeddings/oleObject374.bin" ContentType="application/vnd.openxmlformats-officedocument.oleObject"/>
  <Override PartName="/xl/embeddings/oleObject721.bin" ContentType="application/vnd.openxmlformats-officedocument.oleObject"/>
  <Override PartName="/xl/embeddings/oleObject78.bin" ContentType="application/vnd.openxmlformats-officedocument.oleObject"/>
  <Override PartName="/xl/embeddings/oleObject119.bin" ContentType="application/vnd.openxmlformats-officedocument.oleObject"/>
  <Override PartName="/xl/embeddings/oleObject560.bin" ContentType="application/vnd.openxmlformats-officedocument.oleObject"/>
  <Override PartName="/xl/embeddings/oleObject891.bin" ContentType="application/vnd.openxmlformats-officedocument.oleObject"/>
  <Override PartName="/xl/embeddings/oleObject289.bin" ContentType="application/vnd.openxmlformats-officedocument.oleObject"/>
  <Override PartName="/xl/embeddings/oleObject305.bin" ContentType="application/vnd.openxmlformats-officedocument.oleObject"/>
  <Override PartName="/xl/embeddings/oleObject636.bin" ContentType="application/vnd.openxmlformats-officedocument.oleObject"/>
  <Override PartName="/xl/embeddings/oleObject822.bin" ContentType="application/vnd.openxmlformats-officedocument.oleObject"/>
  <Override PartName="/xl/embeddings/oleObject967.bin" ContentType="application/vnd.openxmlformats-officedocument.oleObject"/>
  <Override PartName="/xl/embeddings/oleObject144.bin" ContentType="application/vnd.openxmlformats-officedocument.oleObject"/>
  <Override PartName="/xl/embeddings/oleObject330.bin" ContentType="application/vnd.openxmlformats-officedocument.oleObject"/>
  <Override PartName="/xl/embeddings/oleObject475.bin" ContentType="application/vnd.openxmlformats-officedocument.oleObject"/>
  <Override PartName="/xl/embeddings/oleObject661.bin" ContentType="application/vnd.openxmlformats-officedocument.oleObject"/>
  <Override PartName="/xl/embeddings/oleObject34.bin" ContentType="application/vnd.openxmlformats-officedocument.oleObject"/>
  <Override PartName="/xl/embeddings/oleObject406.bin" ContentType="application/vnd.openxmlformats-officedocument.oleObject"/>
  <Override PartName="/xl/embeddings/oleObject992.bin" ContentType="application/vnd.openxmlformats-officedocument.oleObject"/>
  <Override PartName="/xl/embeddings/oleObject245.bin" ContentType="application/vnd.openxmlformats-officedocument.oleObject"/>
  <Override PartName="/xl/embeddings/oleObject737.bin" ContentType="application/vnd.openxmlformats-officedocument.oleObject"/>
  <Override PartName="/xl/embeddings/oleObject923.bin" ContentType="application/vnd.openxmlformats-officedocument.oleObject"/>
  <Override PartName="/xl/embeddings/oleObject100.bin" ContentType="application/vnd.openxmlformats-officedocument.oleObject"/>
  <Override PartName="/xl/embeddings/oleObject431.bin" ContentType="application/vnd.openxmlformats-officedocument.oleObject"/>
  <Override PartName="/xl/embeddings/oleObject576.bin" ContentType="application/vnd.openxmlformats-officedocument.oleObject"/>
  <Override PartName="/xl/embeddings/oleObject762.bin" ContentType="application/vnd.openxmlformats-officedocument.oleObject"/>
  <Override PartName="/xl/embeddings/oleObject2.bin" ContentType="application/vnd.openxmlformats-officedocument.oleObject"/>
  <Override PartName="/xl/embeddings/oleObject270.bin" ContentType="application/vnd.openxmlformats-officedocument.oleObject"/>
  <Override PartName="/xl/embeddings/oleObject507.bin" ContentType="application/vnd.openxmlformats-officedocument.oleObject"/>
  <Override PartName="/xl/embeddings/oleObject838.bin" ContentType="application/vnd.openxmlformats-officedocument.oleObject"/>
  <Override PartName="/xl/embeddings/oleObject1010.bin" ContentType="application/vnd.openxmlformats-officedocument.oleObject"/>
  <Override PartName="/xl/embeddings/oleObject201.bin" ContentType="application/vnd.openxmlformats-officedocument.oleObject"/>
  <Override PartName="/xl/embeddings/oleObject346.bin" ContentType="application/vnd.openxmlformats-officedocument.oleObject"/>
  <Override PartName="/xl/embeddings/oleObject677.bin" ContentType="application/vnd.openxmlformats-officedocument.oleObject"/>
  <Override PartName="/xl/embeddings/oleObject185.bin" ContentType="application/vnd.openxmlformats-officedocument.oleObject"/>
  <Override PartName="/xl/embeddings/oleObject532.bin" ContentType="application/vnd.openxmlformats-officedocument.oleObject"/>
  <Override PartName="/xl/embeddings/oleObject863.bin" ContentType="application/vnd.openxmlformats-officedocument.oleObject"/>
  <Override PartName="/xl/embeddings/oleObject75.bin" ContentType="application/vnd.openxmlformats-officedocument.oleObject"/>
  <Override PartName="/xl/embeddings/oleObject371.bin" ContentType="application/vnd.openxmlformats-officedocument.oleObject"/>
  <Override PartName="/xl/embeddings/oleObject608.bin" ContentType="application/vnd.openxmlformats-officedocument.oleObject"/>
  <Override PartName="/xl/embeddings/oleObject939.bin" ContentType="application/vnd.openxmlformats-officedocument.oleObject"/>
  <Override PartName="/xl/embeddings/oleObject116.bin" ContentType="application/vnd.openxmlformats-officedocument.oleObject"/>
  <Override PartName="/xl/embeddings/oleObject302.bin" ContentType="application/vnd.openxmlformats-officedocument.oleObject"/>
  <Override PartName="/xl/embeddings/oleObject447.bin" ContentType="application/vnd.openxmlformats-officedocument.oleObject"/>
  <Override PartName="/xl/embeddings/oleObject633.bin" ContentType="application/vnd.openxmlformats-officedocument.oleObject"/>
  <Override PartName="/xl/embeddings/oleObject778.bin" ContentType="application/vnd.openxmlformats-officedocument.oleObject"/>
  <Override PartName="/xl/embeddings/oleObject141.bin" ContentType="application/vnd.openxmlformats-officedocument.oleObject"/>
  <Override PartName="/xl/embeddings/oleObject286.bin" ContentType="application/vnd.openxmlformats-officedocument.oleObject"/>
  <Override PartName="/xl/embeddings/oleObject472.bin" ContentType="application/vnd.openxmlformats-officedocument.oleObject"/>
  <Override PartName="/xl/embeddings/oleObject964.bin" ContentType="application/vnd.openxmlformats-officedocument.oleObject"/>
  <Override PartName="/xl/embeddings/oleObject1026.bin" ContentType="application/vnd.openxmlformats-officedocument.oleObject"/>
  <Override PartName="/xl/embeddings/oleObject31.bin" ContentType="application/vnd.openxmlformats-officedocument.oleObject"/>
  <Override PartName="/xl/embeddings/oleObject217.bin" ContentType="application/vnd.openxmlformats-officedocument.oleObject"/>
  <Override PartName="/xl/embeddings/oleObject709.bin" ContentType="application/vnd.openxmlformats-officedocument.oleObject"/>
  <Override PartName="/xl/embeddings/oleObject387.bin" ContentType="application/vnd.openxmlformats-officedocument.oleObject"/>
  <Override PartName="/xl/embeddings/oleObject403.bin" ContentType="application/vnd.openxmlformats-officedocument.oleObject"/>
  <Override PartName="/xl/embeddings/oleObject548.bin" ContentType="application/vnd.openxmlformats-officedocument.oleObject"/>
  <Override PartName="/xl/embeddings/oleObject734.bin" ContentType="application/vnd.openxmlformats-officedocument.oleObject"/>
  <Override PartName="/xl/embeddings/oleObject879.bin" ContentType="application/vnd.openxmlformats-officedocument.oleObject"/>
  <Override PartName="/xl/embeddings/oleObject242.bin" ContentType="application/vnd.openxmlformats-officedocument.oleObject"/>
  <Override PartName="/xl/embeddings/oleObject573.bin" ContentType="application/vnd.openxmlformats-officedocument.oleObject"/>
  <Override PartName="/xl/embeddings/oleObject920.bin" ContentType="application/vnd.openxmlformats-officedocument.oleObject"/>
  <Override PartName="/xl/drawings/drawing1.xml" ContentType="application/vnd.openxmlformats-officedocument.drawing+xml"/>
  <Override PartName="/xl/embeddings/oleObject318.bin" ContentType="application/vnd.openxmlformats-officedocument.oleObject"/>
  <Override PartName="/xl/embeddings/oleObject649.bin" ContentType="application/vnd.openxmlformats-officedocument.oleObject"/>
  <Override PartName="/xl/embeddings/oleObject157.bin" ContentType="application/vnd.openxmlformats-officedocument.oleObject"/>
  <Override PartName="/xl/embeddings/oleObject488.bin" ContentType="application/vnd.openxmlformats-officedocument.oleObject"/>
  <Override PartName="/xl/embeddings/oleObject504.bin" ContentType="application/vnd.openxmlformats-officedocument.oleObject"/>
  <Override PartName="/xl/embeddings/oleObject835.bin" ContentType="application/vnd.openxmlformats-officedocument.oleObject"/>
  <Override PartName="/xl/embeddings/oleObject47.bin" ContentType="application/vnd.openxmlformats-officedocument.oleObject"/>
  <Override PartName="/xl/embeddings/oleObject343.bin" ContentType="application/vnd.openxmlformats-officedocument.oleObject"/>
  <Override PartName="/xl/embeddings/oleObject674.bin" ContentType="application/vnd.openxmlformats-officedocument.oleObject"/>
  <Override PartName="/xl/embeddings/oleObject860.bin" ContentType="application/vnd.openxmlformats-officedocument.oleObject"/>
  <Override PartName="/xl/embeddings/oleObject72.bin" ContentType="application/vnd.openxmlformats-officedocument.oleObject"/>
  <Override PartName="/xl/embeddings/oleObject182.bin" ContentType="application/vnd.openxmlformats-officedocument.oleObject"/>
  <Override PartName="/xl/embeddings/oleObject419.bin" ContentType="application/vnd.openxmlformats-officedocument.oleObject"/>
  <Override PartName="/xl/embeddings/oleObject605.bin" ContentType="application/vnd.openxmlformats-officedocument.oleObject"/>
  <Override PartName="/xl/embeddings/oleObject936.bin" ContentType="application/vnd.openxmlformats-officedocument.oleObject"/>
  <Override PartName="/xl/embeddings/oleObject113.bin" ContentType="application/vnd.openxmlformats-officedocument.oleObject"/>
  <Override PartName="/xl/embeddings/oleObject258.bin" ContentType="application/vnd.openxmlformats-officedocument.oleObject"/>
  <Override PartName="/xl/embeddings/oleObject444.bin" ContentType="application/vnd.openxmlformats-officedocument.oleObject"/>
  <Override PartName="/xl/embeddings/oleObject589.bin" ContentType="application/vnd.openxmlformats-officedocument.oleObject"/>
  <Override PartName="/xl/embeddings/oleObject775.bin" ContentType="application/vnd.openxmlformats-officedocument.oleObject"/>
  <Override PartName="/xl/embeddings/oleObject283.bin" ContentType="application/vnd.openxmlformats-officedocument.oleObject"/>
  <Override PartName="/xl/embeddings/oleObject630.bin" ContentType="application/vnd.openxmlformats-officedocument.oleObject"/>
  <Override PartName="/xl/embeddings/oleObject961.bin" ContentType="application/vnd.openxmlformats-officedocument.oleObject"/>
  <Override PartName="/xl/embeddings/oleObject359.bin" ContentType="application/vnd.openxmlformats-officedocument.oleObject"/>
  <Override PartName="/xl/embeddings/oleObject706.bin" ContentType="application/vnd.openxmlformats-officedocument.oleObject"/>
  <Override PartName="/xl/embeddings/oleObject1023.bin" ContentType="application/vnd.openxmlformats-officedocument.oleObject"/>
  <Override PartName="/xl/embeddings/oleObject198.bin" ContentType="application/vnd.openxmlformats-officedocument.oleObject"/>
  <Override PartName="/xl/embeddings/oleObject214.bin" ContentType="application/vnd.openxmlformats-officedocument.oleObject"/>
  <Override PartName="/xl/embeddings/oleObject400.bin" ContentType="application/vnd.openxmlformats-officedocument.oleObject"/>
  <Override PartName="/xl/embeddings/oleObject545.bin" ContentType="application/vnd.openxmlformats-officedocument.oleObject"/>
  <Override PartName="/xl/embeddings/oleObject731.bin" ContentType="application/vnd.openxmlformats-officedocument.oleObject"/>
  <Override PartName="/xl/embeddings/oleObject876.bin" ContentType="application/vnd.openxmlformats-officedocument.oleObject"/>
  <Override PartName="/xl/embeddings/oleObject88.bin" ContentType="application/vnd.openxmlformats-officedocument.oleObject"/>
  <Override PartName="/xl/embeddings/oleObject384.bin" ContentType="application/vnd.openxmlformats-officedocument.oleObject"/>
  <Override PartName="/xl/embeddings/oleObject570.bin" ContentType="application/vnd.openxmlformats-officedocument.oleObject"/>
  <Override PartName="/xl/embeddings/oleObject129.bin" ContentType="application/vnd.openxmlformats-officedocument.oleObject"/>
  <Override PartName="/xl/embeddings/oleObject315.bin" ContentType="application/vnd.openxmlformats-officedocument.oleObject"/>
  <Override PartName="/xl/embeddings/oleObject807.bin" ContentType="application/vnd.openxmlformats-officedocument.oleObject"/>
  <Override PartName="/xl/embeddings/oleObject19.bin" ContentType="application/vnd.openxmlformats-officedocument.oleObject"/>
  <Override PartName="/xl/embeddings/oleObject154.bin" ContentType="application/vnd.openxmlformats-officedocument.oleObject"/>
  <Override PartName="/xl/embeddings/oleObject299.bin" ContentType="application/vnd.openxmlformats-officedocument.oleObject"/>
  <Override PartName="/xl/embeddings/oleObject501.bin" ContentType="application/vnd.openxmlformats-officedocument.oleObject"/>
  <Override PartName="/xl/embeddings/oleObject646.bin" ContentType="application/vnd.openxmlformats-officedocument.oleObject"/>
  <Override PartName="/xl/embeddings/oleObject832.bin" ContentType="application/vnd.openxmlformats-officedocument.oleObject"/>
  <Override PartName="/xl/embeddings/oleObject977.bin" ContentType="application/vnd.openxmlformats-officedocument.oleObject"/>
  <Override PartName="/xl/embeddings/oleObject44.bin" ContentType="application/vnd.openxmlformats-officedocument.oleObject"/>
  <Override PartName="/xl/embeddings/oleObject340.bin" ContentType="application/vnd.openxmlformats-officedocument.oleObject"/>
  <Override PartName="/xl/embeddings/oleObject485.bin" ContentType="application/vnd.openxmlformats-officedocument.oleObject"/>
  <Override PartName="/xl/embeddings/oleObject671.bin" ContentType="application/vnd.openxmlformats-officedocument.oleObject"/>
  <Override PartName="/xl/embeddings/oleObject908.bin" ContentType="application/vnd.openxmlformats-officedocument.oleObject"/>
  <Override PartName="/xl/embeddings/oleObject416.bin" ContentType="application/vnd.openxmlformats-officedocument.oleObject"/>
  <Override PartName="/xl/embeddings/oleObject747.bin" ContentType="application/vnd.openxmlformats-officedocument.oleObject"/>
  <Override PartName="/xl/embeddings/oleObject110.bin" ContentType="application/vnd.openxmlformats-officedocument.oleObject"/>
  <Override PartName="/xl/embeddings/oleObject255.bin" ContentType="application/vnd.openxmlformats-officedocument.oleObject"/>
  <Override PartName="/xl/embeddings/oleObject586.bin" ContentType="application/vnd.openxmlformats-officedocument.oleObject"/>
  <Override PartName="/xl/embeddings/oleObject602.bin" ContentType="application/vnd.openxmlformats-officedocument.oleObject"/>
  <Override PartName="/xl/embeddings/oleObject933.bin" ContentType="application/vnd.openxmlformats-officedocument.oleObject"/>
  <Override PartName="/xl/embeddings/oleObject441.bin" ContentType="application/vnd.openxmlformats-officedocument.oleObject"/>
  <Override PartName="/xl/embeddings/oleObject772.bin" ContentType="application/vnd.openxmlformats-officedocument.oleObject"/>
  <Override PartName="/xl/embeddings/oleObject280.bin" ContentType="application/vnd.openxmlformats-officedocument.oleObject"/>
  <Override PartName="/xl/embeddings/oleObject517.bin" ContentType="application/vnd.openxmlformats-officedocument.oleObject"/>
  <Override PartName="/xl/embeddings/oleObject703.bin" ContentType="application/vnd.openxmlformats-officedocument.oleObject"/>
  <Override PartName="/xl/embeddings/oleObject848.bin" ContentType="application/vnd.openxmlformats-officedocument.oleObject"/>
  <Override PartName="/xl/embeddings/oleObject1020.bin" ContentType="application/vnd.openxmlformats-officedocument.oleObject"/>
  <Override PartName="/xl/embeddings/oleObject211.bin" ContentType="application/vnd.openxmlformats-officedocument.oleObject"/>
  <Override PartName="/xl/embeddings/oleObject356.bin" ContentType="application/vnd.openxmlformats-officedocument.oleObject"/>
  <Override PartName="/xl/embeddings/oleObject542.bin" ContentType="application/vnd.openxmlformats-officedocument.oleObject"/>
  <Override PartName="/xl/embeddings/oleObject687.bin" ContentType="application/vnd.openxmlformats-officedocument.oleObject"/>
  <Override PartName="/xl/embeddings/oleObject195.bin" ContentType="application/vnd.openxmlformats-officedocument.oleObject"/>
  <Override PartName="/xl/embeddings/oleObject381.bin" ContentType="application/vnd.openxmlformats-officedocument.oleObject"/>
  <Override PartName="/xl/embeddings/oleObject873.bin" ContentType="application/vnd.openxmlformats-officedocument.oleObject"/>
  <Override PartName="/xl/embeddings/oleObject85.bin" ContentType="application/vnd.openxmlformats-officedocument.oleObject"/>
  <Override PartName="/xl/embeddings/oleObject126.bin" ContentType="application/vnd.openxmlformats-officedocument.oleObject"/>
  <Override PartName="/xl/embeddings/oleObject618.bin" ContentType="application/vnd.openxmlformats-officedocument.oleObject"/>
  <Override PartName="/xl/embeddings/oleObject804.bin" ContentType="application/vnd.openxmlformats-officedocument.oleObject"/>
  <Override PartName="/xl/embeddings/oleObject949.bin" ContentType="application/vnd.openxmlformats-officedocument.oleObject"/>
  <Override PartName="/xl/embeddings/oleObject16.bin" ContentType="application/vnd.openxmlformats-officedocument.oleObject"/>
  <Override PartName="/xl/embeddings/oleObject63.bin" ContentType="application/vnd.openxmlformats-officedocument.oleObject"/>
  <Override PartName="/xl/embeddings/oleObject312.bin" ContentType="application/vnd.openxmlformats-officedocument.oleObject"/>
  <Override PartName="/xl/embeddings/oleObject457.bin" ContentType="application/vnd.openxmlformats-officedocument.oleObject"/>
  <Override PartName="/xl/embeddings/oleObject643.bin" ContentType="application/vnd.openxmlformats-officedocument.oleObject"/>
  <Override PartName="/xl/embeddings/oleObject690.bin" ContentType="application/vnd.openxmlformats-officedocument.oleObject"/>
  <Override PartName="/xl/embeddings/oleObject788.bin" ContentType="application/vnd.openxmlformats-officedocument.oleObject"/>
  <Override PartName="/xl/embeddings/oleObject927.bin" ContentType="application/vnd.openxmlformats-officedocument.oleObject"/>
  <Override PartName="/xl/embeddings/oleObject974.bin" ContentType="application/vnd.openxmlformats-officedocument.oleObject"/>
  <Override PartName="/xl/embeddings/oleObject104.bin" ContentType="application/vnd.openxmlformats-officedocument.oleObject"/>
  <Override PartName="/xl/embeddings/oleObject151.bin" ContentType="application/vnd.openxmlformats-officedocument.oleObject"/>
  <Override PartName="/xl/embeddings/oleObject249.bin" ContentType="application/vnd.openxmlformats-officedocument.oleObject"/>
  <Override PartName="/xl/embeddings/oleObject296.bin" ContentType="application/vnd.openxmlformats-officedocument.oleObject"/>
  <Override PartName="/xl/embeddings/oleObject435.bin" ContentType="application/vnd.openxmlformats-officedocument.oleObject"/>
  <Override PartName="/xl/embeddings/oleObject482.bin" ContentType="application/vnd.openxmlformats-officedocument.oleObject"/>
  <Override PartName="/xl/embeddings/oleObject719.bin" ContentType="application/vnd.openxmlformats-officedocument.oleObject"/>
  <Override PartName="/xl/embeddings/oleObject766.bin" ContentType="application/vnd.openxmlformats-officedocument.oleObject"/>
  <Override PartName="/xl/theme/theme1.xml" ContentType="application/vnd.openxmlformats-officedocument.theme+xml"/>
  <Override PartName="/xl/embeddings/oleObject6.bin" ContentType="application/vnd.openxmlformats-officedocument.oleObject"/>
  <Override PartName="/xl/embeddings/oleObject41.bin" ContentType="application/vnd.openxmlformats-officedocument.oleObject"/>
  <Override PartName="/xl/embeddings/oleObject227.bin" ContentType="application/vnd.openxmlformats-officedocument.oleObject"/>
  <Override PartName="/xl/embeddings/oleObject274.bin" ContentType="application/vnd.openxmlformats-officedocument.oleObject"/>
  <Override PartName="/xl/embeddings/oleObject558.bin" ContentType="application/vnd.openxmlformats-officedocument.oleObject"/>
  <Override PartName="/xl/embeddings/oleObject621.bin" ContentType="application/vnd.openxmlformats-officedocument.oleObject"/>
  <Override PartName="/xl/embeddings/oleObject889.bin" ContentType="application/vnd.openxmlformats-officedocument.oleObject"/>
  <Override PartName="/xl/embeddings/oleObject905.bin" ContentType="application/vnd.openxmlformats-officedocument.oleObject"/>
  <Override PartName="/xl/embeddings/oleObject952.bin" ContentType="application/vnd.openxmlformats-officedocument.oleObject"/>
  <Override PartName="/xl/embeddings/oleObject1014.bin" ContentType="application/vnd.openxmlformats-officedocument.oleObject"/>
  <Override PartName="/xl/embeddings/oleObject397.bin" ContentType="application/vnd.openxmlformats-officedocument.oleObject"/>
  <Override PartName="/xl/embeddings/oleObject413.bin" ContentType="application/vnd.openxmlformats-officedocument.oleObject"/>
  <Override PartName="/xl/embeddings/oleObject460.bin" ContentType="application/vnd.openxmlformats-officedocument.oleObject"/>
  <Override PartName="/xl/embeddings/oleObject744.bin" ContentType="application/vnd.openxmlformats-officedocument.oleObject"/>
  <Override PartName="/xl/embeddings/oleObject791.bin" ContentType="application/vnd.openxmlformats-officedocument.oleObject"/>
  <Override PartName="/xl/embeddings/oleObject930.bin" ContentType="application/vnd.openxmlformats-officedocument.oleObject"/>
  <Override PartName="/xl/embeddings/oleObject189.bin" ContentType="application/vnd.openxmlformats-officedocument.oleObject"/>
  <Override PartName="/xl/embeddings/oleObject205.bin" ContentType="application/vnd.openxmlformats-officedocument.oleObject"/>
  <Override PartName="/xl/embeddings/oleObject252.bin" ContentType="application/vnd.openxmlformats-officedocument.oleObject"/>
  <Override PartName="/xl/embeddings/oleObject536.bin" ContentType="application/vnd.openxmlformats-officedocument.oleObject"/>
  <Override PartName="/xl/embeddings/oleObject583.bin" ContentType="application/vnd.openxmlformats-officedocument.oleObject"/>
  <Override PartName="/xl/embeddings/oleObject722.bin" ContentType="application/vnd.openxmlformats-officedocument.oleObject"/>
  <Override PartName="/xl/embeddings/oleObject867.bin" ContentType="application/vnd.openxmlformats-officedocument.oleObject"/>
  <Override PartName="/xl/embeddings/oleObject79.bin" ContentType="application/vnd.openxmlformats-officedocument.oleObject"/>
  <Override PartName="/xl/embeddings/oleObject230.bin" ContentType="application/vnd.openxmlformats-officedocument.oleObject"/>
  <Override PartName="/xl/embeddings/oleObject328.bin" ContentType="application/vnd.openxmlformats-officedocument.oleObject"/>
  <Override PartName="/xl/embeddings/oleObject375.bin" ContentType="application/vnd.openxmlformats-officedocument.oleObject"/>
  <Override PartName="/xl/embeddings/oleObject514.bin" ContentType="application/vnd.openxmlformats-officedocument.oleObject"/>
  <Override PartName="/xl/embeddings/oleObject561.bin" ContentType="application/vnd.openxmlformats-officedocument.oleObject"/>
  <Override PartName="/xl/embeddings/oleObject659.bin" ContentType="application/vnd.openxmlformats-officedocument.oleObject"/>
  <Override PartName="/xl/embeddings/oleObject845.bin" ContentType="application/vnd.openxmlformats-officedocument.oleObject"/>
  <Override PartName="/xl/embeddings/oleObject892.bin" ContentType="application/vnd.openxmlformats-officedocument.oleObject"/>
  <Override PartName="/xl/embeddings/oleObject167.bin" ContentType="application/vnd.openxmlformats-officedocument.oleObject"/>
  <Override PartName="/xl/embeddings/oleObject306.bin" ContentType="application/vnd.openxmlformats-officedocument.oleObject"/>
  <Override PartName="/xl/embeddings/oleObject353.bin" ContentType="application/vnd.openxmlformats-officedocument.oleObject"/>
  <Override PartName="/xl/embeddings/oleObject498.bin" ContentType="application/vnd.openxmlformats-officedocument.oleObject"/>
  <Override PartName="/xl/embeddings/oleObject637.bin" ContentType="application/vnd.openxmlformats-officedocument.oleObject"/>
  <Override PartName="/xl/embeddings/oleObject684.bin" ContentType="application/vnd.openxmlformats-officedocument.oleObject"/>
  <Override PartName="/xl/embeddings/oleObject700.bin" ContentType="application/vnd.openxmlformats-officedocument.oleObject"/>
  <Override PartName="/xl/embeddings/oleObject57.bin" ContentType="application/vnd.openxmlformats-officedocument.oleObject"/>
  <Override PartName="/xl/embeddings/oleObject145.bin" ContentType="application/vnd.openxmlformats-officedocument.oleObject"/>
  <Override PartName="/xl/embeddings/oleObject192.bin" ContentType="application/vnd.openxmlformats-officedocument.oleObject"/>
  <Override PartName="/xl/embeddings/oleObject429.bin" ContentType="application/vnd.openxmlformats-officedocument.oleObject"/>
  <Override PartName="/xl/embeddings/oleObject476.bin" ContentType="application/vnd.openxmlformats-officedocument.oleObject"/>
  <Override PartName="/xl/embeddings/oleObject823.bin" ContentType="application/vnd.openxmlformats-officedocument.oleObject"/>
  <Override PartName="/xl/embeddings/oleObject870.bin" ContentType="application/vnd.openxmlformats-officedocument.oleObject"/>
  <Override PartName="/xl/embeddings/oleObject968.bin" ContentType="application/vnd.openxmlformats-officedocument.oleObject"/>
  <Override PartName="/xl/embeddings/oleObject35.bin" ContentType="application/vnd.openxmlformats-officedocument.oleObject"/>
  <Override PartName="/xl/embeddings/oleObject82.bin" ContentType="application/vnd.openxmlformats-officedocument.oleObject"/>
  <Override PartName="/xl/embeddings/oleObject268.bin" ContentType="application/vnd.openxmlformats-officedocument.oleObject"/>
  <Override PartName="/xl/embeddings/oleObject331.bin" ContentType="application/vnd.openxmlformats-officedocument.oleObject"/>
  <Override PartName="/xl/embeddings/oleObject615.bin" ContentType="application/vnd.openxmlformats-officedocument.oleObject"/>
  <Override PartName="/xl/embeddings/oleObject662.bin" ContentType="application/vnd.openxmlformats-officedocument.oleObject"/>
  <Override PartName="/xl/embeddings/oleObject946.bin" ContentType="application/vnd.openxmlformats-officedocument.oleObject"/>
  <Override PartName="/xl/embeddings/oleObject993.bin" ContentType="application/vnd.openxmlformats-officedocument.oleObject"/>
  <Override PartName="/xl/embeddings/oleObject123.bin" ContentType="application/vnd.openxmlformats-officedocument.oleObject"/>
  <Override PartName="/xl/embeddings/oleObject170.bin" ContentType="application/vnd.openxmlformats-officedocument.oleObject"/>
  <Override PartName="/xl/embeddings/oleObject407.bin" ContentType="application/vnd.openxmlformats-officedocument.oleObject"/>
  <Override PartName="/xl/embeddings/oleObject454.bin" ContentType="application/vnd.openxmlformats-officedocument.oleObject"/>
  <Override PartName="/xl/embeddings/oleObject599.bin" ContentType="application/vnd.openxmlformats-officedocument.oleObject"/>
  <Override PartName="/xl/embeddings/oleObject738.bin" ContentType="application/vnd.openxmlformats-officedocument.oleObject"/>
  <Override PartName="/xl/embeddings/oleObject785.bin" ContentType="application/vnd.openxmlformats-officedocument.oleObject"/>
  <Override PartName="/xl/embeddings/oleObject801.bin" ContentType="application/vnd.openxmlformats-officedocument.oleObject"/>
  <Override PartName="/xl/embeddings/oleObject1008.bin" ContentType="application/vnd.openxmlformats-officedocument.oleObject"/>
  <Override PartName="/xl/embeddings/oleObject13.bin" ContentType="application/vnd.openxmlformats-officedocument.oleObject"/>
  <Override PartName="/xl/embeddings/oleObject60.bin" ContentType="application/vnd.openxmlformats-officedocument.oleObject"/>
  <Override PartName="/xl/embeddings/oleObject101.bin" ContentType="application/vnd.openxmlformats-officedocument.oleObject"/>
  <Override PartName="/xl/embeddings/oleObject246.bin" ContentType="application/vnd.openxmlformats-officedocument.oleObject"/>
  <Override PartName="/xl/embeddings/oleObject293.bin" ContentType="application/vnd.openxmlformats-officedocument.oleObject"/>
  <Override PartName="/xl/embeddings/oleObject432.bin" ContentType="application/vnd.openxmlformats-officedocument.oleObject"/>
  <Override PartName="/xl/embeddings/oleObject577.bin" ContentType="application/vnd.openxmlformats-officedocument.oleObject"/>
  <Override PartName="/xl/embeddings/oleObject640.bin" ContentType="application/vnd.openxmlformats-officedocument.oleObject"/>
  <Override PartName="/xl/embeddings/oleObject924.bin" ContentType="application/vnd.openxmlformats-officedocument.oleObject"/>
  <Override PartName="/xl/embeddings/oleObject971.bin" ContentType="application/vnd.openxmlformats-officedocument.oleObject"/>
  <Override PartName="/xl/embeddings/oleObject3.bin" ContentType="application/vnd.openxmlformats-officedocument.oleObject"/>
  <Override PartName="/xl/embeddings/oleObject224.bin" ContentType="application/vnd.openxmlformats-officedocument.oleObject"/>
  <Override PartName="/xl/embeddings/oleObject271.bin" ContentType="application/vnd.openxmlformats-officedocument.oleObject"/>
  <Override PartName="/xl/embeddings/oleObject369.bin" ContentType="application/vnd.openxmlformats-officedocument.oleObject"/>
  <Override PartName="/xl/embeddings/oleObject716.bin" ContentType="application/vnd.openxmlformats-officedocument.oleObject"/>
  <Override PartName="/xl/embeddings/oleObject763.bin" ContentType="application/vnd.openxmlformats-officedocument.oleObject"/>
  <Override PartName="/xl/embeddings/oleObject902.bin" ContentType="application/vnd.openxmlformats-officedocument.oleObject"/>
  <Override PartName="/xl/embeddings/oleObject410.bin" ContentType="application/vnd.openxmlformats-officedocument.oleObject"/>
  <Override PartName="/xl/embeddings/oleObject508.bin" ContentType="application/vnd.openxmlformats-officedocument.oleObject"/>
  <Override PartName="/xl/embeddings/oleObject555.bin" ContentType="application/vnd.openxmlformats-officedocument.oleObject"/>
  <Override PartName="/xl/embeddings/oleObject741.bin" ContentType="application/vnd.openxmlformats-officedocument.oleObject"/>
  <Override PartName="/xl/embeddings/oleObject839.bin" ContentType="application/vnd.openxmlformats-officedocument.oleObject"/>
  <Override PartName="/xl/embeddings/oleObject886.bin" ContentType="application/vnd.openxmlformats-officedocument.oleObject"/>
  <Override PartName="/xl/embeddings/oleObject1011.bin" ContentType="application/vnd.openxmlformats-officedocument.oleObject"/>
  <Override PartName="/xl/embeddings/oleObject98.bin" ContentType="application/vnd.openxmlformats-officedocument.oleObject"/>
  <Override PartName="/xl/embeddings/oleObject202.bin" ContentType="application/vnd.openxmlformats-officedocument.oleObject"/>
  <Override PartName="/xl/embeddings/oleObject347.bin" ContentType="application/vnd.openxmlformats-officedocument.oleObject"/>
  <Override PartName="/xl/embeddings/oleObject394.bin" ContentType="application/vnd.openxmlformats-officedocument.oleObject"/>
  <Override PartName="/xl/embeddings/oleObject533.bin" ContentType="application/vnd.openxmlformats-officedocument.oleObject"/>
  <Override PartName="/xl/embeddings/oleObject580.bin" ContentType="application/vnd.openxmlformats-officedocument.oleObject"/>
  <Override PartName="/xl/embeddings/oleObject678.bin" ContentType="application/vnd.openxmlformats-officedocument.oleObject"/>
  <Override PartName="/xl/embeddings/oleObject817.bin" ContentType="application/vnd.openxmlformats-officedocument.oleObject"/>
  <Override PartName="/xl/embeddings/oleObject864.bin" ContentType="application/vnd.openxmlformats-officedocument.oleObject"/>
  <Override PartName="/xl/embeddings/oleObject139.bin" ContentType="application/vnd.openxmlformats-officedocument.oleObject"/>
  <Override PartName="/xl/embeddings/oleObject186.bin" ContentType="application/vnd.openxmlformats-officedocument.oleObject"/>
  <Override PartName="/xl/embeddings/oleObject325.bin" ContentType="application/vnd.openxmlformats-officedocument.oleObject"/>
  <Override PartName="/xl/embeddings/oleObject372.bin" ContentType="application/vnd.openxmlformats-officedocument.oleObject"/>
  <Override PartName="/xl/embeddings/oleObject609.bin" ContentType="application/vnd.openxmlformats-officedocument.oleObject"/>
  <Override PartName="/xl/embeddings/oleObject656.bin" ContentType="application/vnd.openxmlformats-officedocument.oleObject"/>
  <Override PartName="/xl/embeddings/oleObject29.bin" ContentType="application/vnd.openxmlformats-officedocument.oleObject"/>
  <Override PartName="/xl/embeddings/oleObject76.bin" ContentType="application/vnd.openxmlformats-officedocument.oleObject"/>
  <Override PartName="/xl/embeddings/oleObject117.bin" ContentType="application/vnd.openxmlformats-officedocument.oleObject"/>
  <Override PartName="/xl/embeddings/oleObject164.bin" ContentType="application/vnd.openxmlformats-officedocument.oleObject"/>
  <Override PartName="/xl/embeddings/oleObject448.bin" ContentType="application/vnd.openxmlformats-officedocument.oleObject"/>
  <Override PartName="/xl/embeddings/oleObject495.bin" ContentType="application/vnd.openxmlformats-officedocument.oleObject"/>
  <Override PartName="/xl/embeddings/oleObject511.bin" ContentType="application/vnd.openxmlformats-officedocument.oleObject"/>
  <Override PartName="/xl/embeddings/oleObject842.bin" ContentType="application/vnd.openxmlformats-officedocument.oleObject"/>
  <Override PartName="/xl/embeddings/oleObject987.bin" ContentType="application/vnd.openxmlformats-officedocument.oleObject"/>
  <Override PartName="/xl/embeddings/oleObject54.bin" ContentType="application/vnd.openxmlformats-officedocument.oleObject"/>
  <Override PartName="/xl/embeddings/oleObject287.bin" ContentType="application/vnd.openxmlformats-officedocument.oleObject"/>
  <Override PartName="/xl/embeddings/oleObject303.bin" ContentType="application/vnd.openxmlformats-officedocument.oleObject"/>
  <Override PartName="/xl/embeddings/oleObject350.bin" ContentType="application/vnd.openxmlformats-officedocument.oleObject"/>
  <Override PartName="/xl/embeddings/oleObject634.bin" ContentType="application/vnd.openxmlformats-officedocument.oleObject"/>
  <Override PartName="/xl/embeddings/oleObject681.bin" ContentType="application/vnd.openxmlformats-officedocument.oleObject"/>
  <Override PartName="/xl/embeddings/oleObject779.bin" ContentType="application/vnd.openxmlformats-officedocument.oleObject"/>
  <Override PartName="/xl/embeddings/oleObject820.bin" ContentType="application/vnd.openxmlformats-officedocument.oleObject"/>
  <Override PartName="/xl/embeddings/oleObject918.bin" ContentType="application/vnd.openxmlformats-officedocument.oleObject"/>
  <Override PartName="/xl/embeddings/oleObject965.bin" ContentType="application/vnd.openxmlformats-officedocument.oleObject"/>
  <Override PartName="/xl/embeddings/oleObject142.bin" ContentType="application/vnd.openxmlformats-officedocument.oleObject"/>
  <Override PartName="/xl/embeddings/oleObject426.bin" ContentType="application/vnd.openxmlformats-officedocument.oleObject"/>
  <Override PartName="/xl/embeddings/oleObject473.bin" ContentType="application/vnd.openxmlformats-officedocument.oleObject"/>
  <Override PartName="/xl/embeddings/oleObject612.bin" ContentType="application/vnd.openxmlformats-officedocument.oleObject"/>
  <Override PartName="/xl/embeddings/oleObject757.bin" ContentType="application/vnd.openxmlformats-officedocument.oleObject"/>
  <Override PartName="/xl/embeddings/oleObject1027.bin" ContentType="application/vnd.openxmlformats-officedocument.oleObject"/>
  <Override PartName="/xl/embeddings/oleObject32.bin" ContentType="application/vnd.openxmlformats-officedocument.oleObject"/>
  <Override PartName="/xl/embeddings/oleObject120.bin" ContentType="application/vnd.openxmlformats-officedocument.oleObject"/>
  <Override PartName="/xl/embeddings/oleObject218.bin" ContentType="application/vnd.openxmlformats-officedocument.oleObject"/>
  <Override PartName="/xl/embeddings/oleObject265.bin" ContentType="application/vnd.openxmlformats-officedocument.oleObject"/>
  <Override PartName="/xl/embeddings/oleObject404.bin" ContentType="application/vnd.openxmlformats-officedocument.oleObject"/>
  <Override PartName="/xl/embeddings/oleObject451.bin" ContentType="application/vnd.openxmlformats-officedocument.oleObject"/>
  <Override PartName="/xl/embeddings/oleObject549.bin" ContentType="application/vnd.openxmlformats-officedocument.oleObject"/>
  <Override PartName="/xl/embeddings/oleObject596.bin" ContentType="application/vnd.openxmlformats-officedocument.oleObject"/>
  <Override PartName="/xl/embeddings/oleObject943.bin" ContentType="application/vnd.openxmlformats-officedocument.oleObject"/>
  <Override PartName="/xl/embeddings/oleObject990.bin" ContentType="application/vnd.openxmlformats-officedocument.oleObject"/>
  <Override PartName="/xl/embeddings/oleObject1005.bin" ContentType="application/vnd.openxmlformats-officedocument.oleObject"/>
  <Override PartName="/xl/embeddings/oleObject10.bin" ContentType="application/vnd.openxmlformats-officedocument.oleObject"/>
  <Override PartName="/xl/embeddings/oleObject243.bin" ContentType="application/vnd.openxmlformats-officedocument.oleObject"/>
  <Override PartName="/xl/embeddings/oleObject290.bin" ContentType="application/vnd.openxmlformats-officedocument.oleObject"/>
  <Override PartName="/xl/embeddings/oleObject388.bin" ContentType="application/vnd.openxmlformats-officedocument.oleObject"/>
  <Override PartName="/xl/embeddings/oleObject735.bin" ContentType="application/vnd.openxmlformats-officedocument.oleObject"/>
  <Override PartName="/xl/embeddings/oleObject782.bin" ContentType="application/vnd.openxmlformats-officedocument.oleObject"/>
  <Override PartName="/xl/embeddings/oleObject921.bin" ContentType="application/vnd.openxmlformats-officedocument.oleObject"/>
  <Override PartName="/xl/embeddings/oleObject527.bin" ContentType="application/vnd.openxmlformats-officedocument.oleObject"/>
  <Override PartName="/xl/embeddings/oleObject574.bin" ContentType="application/vnd.openxmlformats-officedocument.oleObject"/>
  <Override PartName="/xl/embeddings/oleObject713.bin" ContentType="application/vnd.openxmlformats-officedocument.oleObject"/>
  <Override PartName="/xl/embeddings/oleObject760.bin" ContentType="application/vnd.openxmlformats-officedocument.oleObject"/>
  <Override PartName="/xl/embeddings/oleObject858.bin" ContentType="application/vnd.openxmlformats-officedocument.oleObject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embeddings/oleObject221.bin" ContentType="application/vnd.openxmlformats-officedocument.oleObject"/>
  <Override PartName="/xl/embeddings/oleObject319.bin" ContentType="application/vnd.openxmlformats-officedocument.oleObject"/>
  <Override PartName="/xl/embeddings/oleObject366.bin" ContentType="application/vnd.openxmlformats-officedocument.oleObject"/>
  <Override PartName="/xl/embeddings/oleObject505.bin" ContentType="application/vnd.openxmlformats-officedocument.oleObject"/>
  <Override PartName="/xl/embeddings/oleObject552.bin" ContentType="application/vnd.openxmlformats-officedocument.oleObject"/>
  <Override PartName="/xl/embeddings/oleObject697.bin" ContentType="application/vnd.openxmlformats-officedocument.oleObject"/>
  <Override PartName="/xl/embeddings/oleObject836.bin" ContentType="application/vnd.openxmlformats-officedocument.oleObject"/>
  <Override PartName="/xl/embeddings/oleObject883.bin" ContentType="application/vnd.openxmlformats-officedocument.oleObject"/>
  <Override PartName="/xl/embeddings/oleObject48.bin" ContentType="application/vnd.openxmlformats-officedocument.oleObject"/>
  <Override PartName="/xl/embeddings/oleObject95.bin" ContentType="application/vnd.openxmlformats-officedocument.oleObject"/>
  <Override PartName="/xl/embeddings/oleObject158.bin" ContentType="application/vnd.openxmlformats-officedocument.oleObject"/>
  <Override PartName="/xl/embeddings/oleObject344.bin" ContentType="application/vnd.openxmlformats-officedocument.oleObject"/>
  <Override PartName="/xl/embeddings/oleObject391.bin" ContentType="application/vnd.openxmlformats-officedocument.oleObject"/>
  <Override PartName="/xl/embeddings/oleObject489.bin" ContentType="application/vnd.openxmlformats-officedocument.oleObject"/>
  <Override PartName="/xl/embeddings/oleObject628.bin" ContentType="application/vnd.openxmlformats-officedocument.oleObject"/>
  <Override PartName="/xl/embeddings/oleObject675.bin" ContentType="application/vnd.openxmlformats-officedocument.oleObject"/>
  <Override PartName="/xl/embeddings/oleObject959.bin" ContentType="application/vnd.openxmlformats-officedocument.oleObject"/>
  <Override PartName="/xl/embeddings/oleObject136.bin" ContentType="application/vnd.openxmlformats-officedocument.oleObject"/>
  <Override PartName="/xl/embeddings/oleObject183.bin" ContentType="application/vnd.openxmlformats-officedocument.oleObject"/>
  <Override PartName="/xl/embeddings/oleObject467.bin" ContentType="application/vnd.openxmlformats-officedocument.oleObject"/>
  <Override PartName="/xl/embeddings/oleObject530.bin" ContentType="application/vnd.openxmlformats-officedocument.oleObject"/>
  <Override PartName="/xl/embeddings/oleObject798.bin" ContentType="application/vnd.openxmlformats-officedocument.oleObject"/>
  <Override PartName="/xl/embeddings/oleObject814.bin" ContentType="application/vnd.openxmlformats-officedocument.oleObject"/>
  <Override PartName="/xl/embeddings/oleObject861.bin" ContentType="application/vnd.openxmlformats-officedocument.oleObject"/>
  <Override PartName="/xl/embeddings/oleObject26.bin" ContentType="application/vnd.openxmlformats-officedocument.oleObject"/>
  <Override PartName="/xl/embeddings/oleObject73.bin" ContentType="application/vnd.openxmlformats-officedocument.oleObject"/>
  <Override PartName="/xl/embeddings/oleObject259.bin" ContentType="application/vnd.openxmlformats-officedocument.oleObject"/>
  <Override PartName="/xl/embeddings/oleObject322.bin" ContentType="application/vnd.openxmlformats-officedocument.oleObject"/>
  <Override PartName="/xl/embeddings/oleObject606.bin" ContentType="application/vnd.openxmlformats-officedocument.oleObject"/>
  <Override PartName="/xl/embeddings/oleObject653.bin" ContentType="application/vnd.openxmlformats-officedocument.oleObject"/>
  <Override PartName="/xl/embeddings/oleObject937.bin" ContentType="application/vnd.openxmlformats-officedocument.oleObject"/>
  <Override PartName="/xl/embeddings/oleObject984.bin" ContentType="application/vnd.openxmlformats-officedocument.oleObject"/>
  <Override PartName="/xl/embeddings/oleObject114.bin" ContentType="application/vnd.openxmlformats-officedocument.oleObject"/>
  <Override PartName="/xl/embeddings/oleObject161.bin" ContentType="application/vnd.openxmlformats-officedocument.oleObject"/>
  <Override PartName="/xl/embeddings/oleObject300.bin" ContentType="application/vnd.openxmlformats-officedocument.oleObject"/>
  <Override PartName="/xl/embeddings/oleObject445.bin" ContentType="application/vnd.openxmlformats-officedocument.oleObject"/>
  <Override PartName="/xl/embeddings/oleObject492.bin" ContentType="application/vnd.openxmlformats-officedocument.oleObject"/>
  <Override PartName="/xl/embeddings/oleObject631.bin" ContentType="application/vnd.openxmlformats-officedocument.oleObject"/>
  <Override PartName="/xl/embeddings/oleObject729.bin" ContentType="application/vnd.openxmlformats-officedocument.oleObject"/>
  <Override PartName="/xl/embeddings/oleObject776.bin" ContentType="application/vnd.openxmlformats-officedocument.oleObject"/>
  <Override PartName="/xl/embeddings/oleObject51.bin" ContentType="application/vnd.openxmlformats-officedocument.oleObject"/>
  <Override PartName="/xl/embeddings/oleObject237.bin" ContentType="application/vnd.openxmlformats-officedocument.oleObject"/>
  <Override PartName="/xl/embeddings/oleObject284.bin" ContentType="application/vnd.openxmlformats-officedocument.oleObject"/>
  <Override PartName="/xl/embeddings/oleObject423.bin" ContentType="application/vnd.openxmlformats-officedocument.oleObject"/>
  <Override PartName="/xl/embeddings/oleObject470.bin" ContentType="application/vnd.openxmlformats-officedocument.oleObject"/>
  <Override PartName="/xl/embeddings/oleObject568.bin" ContentType="application/vnd.openxmlformats-officedocument.oleObject"/>
  <Override PartName="/xl/embeddings/oleObject707.bin" ContentType="application/vnd.openxmlformats-officedocument.oleObject"/>
  <Override PartName="/xl/embeddings/oleObject754.bin" ContentType="application/vnd.openxmlformats-officedocument.oleObject"/>
  <Override PartName="/xl/embeddings/oleObject899.bin" ContentType="application/vnd.openxmlformats-officedocument.oleObject"/>
  <Override PartName="/xl/embeddings/oleObject915.bin" ContentType="application/vnd.openxmlformats-officedocument.oleObject"/>
  <Override PartName="/xl/embeddings/oleObject962.bin" ContentType="application/vnd.openxmlformats-officedocument.oleObject"/>
  <Override PartName="/xl/embeddings/oleObject1024.bin" ContentType="application/vnd.openxmlformats-officedocument.oleObject"/>
  <Override PartName="/xl/embeddings/oleObject215.bin" ContentType="application/vnd.openxmlformats-officedocument.oleObject"/>
  <Override PartName="/xl/embeddings/oleObject262.bin" ContentType="application/vnd.openxmlformats-officedocument.oleObject"/>
  <Override PartName="/xl/embeddings/oleObject546.bin" ContentType="application/vnd.openxmlformats-officedocument.oleObject"/>
  <Override PartName="/xl/embeddings/oleObject593.bin" ContentType="application/vnd.openxmlformats-officedocument.oleObject"/>
  <Override PartName="/xl/embeddings/oleObject940.bin" ContentType="application/vnd.openxmlformats-officedocument.oleObject"/>
  <Override PartName="/xl/embeddings/oleObject199.bin" ContentType="application/vnd.openxmlformats-officedocument.oleObject"/>
  <Override PartName="/xl/embeddings/oleObject338.bin" ContentType="application/vnd.openxmlformats-officedocument.oleObject"/>
  <Override PartName="/xl/embeddings/oleObject385.bin" ContentType="application/vnd.openxmlformats-officedocument.oleObject"/>
  <Override PartName="/xl/embeddings/oleObject401.bin" ContentType="application/vnd.openxmlformats-officedocument.oleObject"/>
  <Override PartName="/xl/embeddings/oleObject732.bin" ContentType="application/vnd.openxmlformats-officedocument.oleObject"/>
  <Override PartName="/xl/embeddings/oleObject877.bin" ContentType="application/vnd.openxmlformats-officedocument.oleObject"/>
  <Override PartName="/xl/embeddings/oleObject1002.bin" ContentType="application/vnd.openxmlformats-officedocument.oleObject"/>
  <Override PartName="/docProps/app.xml" ContentType="application/vnd.openxmlformats-officedocument.extended-properties+xml"/>
  <Override PartName="/xl/embeddings/oleObject89.bin" ContentType="application/vnd.openxmlformats-officedocument.oleObject"/>
  <Override PartName="/xl/embeddings/oleObject177.bin" ContentType="application/vnd.openxmlformats-officedocument.oleObject"/>
  <Override PartName="/xl/embeddings/oleObject240.bin" ContentType="application/vnd.openxmlformats-officedocument.oleObject"/>
  <Override PartName="/xl/embeddings/oleObject524.bin" ContentType="application/vnd.openxmlformats-officedocument.oleObject"/>
  <Override PartName="/xl/embeddings/oleObject571.bin" ContentType="application/vnd.openxmlformats-officedocument.oleObject"/>
  <Override PartName="/xl/embeddings/oleObject669.bin" ContentType="application/vnd.openxmlformats-officedocument.oleObject"/>
  <Override PartName="/xl/embeddings/oleObject808.bin" ContentType="application/vnd.openxmlformats-officedocument.oleObject"/>
  <Override PartName="/xl/embeddings/oleObject855.bin" ContentType="application/vnd.openxmlformats-officedocument.oleObject"/>
  <Override PartName="/xl/embeddings/oleObject67.bin" ContentType="application/vnd.openxmlformats-officedocument.oleObject"/>
  <Override PartName="/xl/embeddings/oleObject316.bin" ContentType="application/vnd.openxmlformats-officedocument.oleObject"/>
  <Override PartName="/xl/embeddings/oleObject363.bin" ContentType="application/vnd.openxmlformats-officedocument.oleObject"/>
  <Override PartName="/xl/embeddings/oleObject647.bin" ContentType="application/vnd.openxmlformats-officedocument.oleObject"/>
  <Override PartName="/xl/embeddings/oleObject694.bin" ContentType="application/vnd.openxmlformats-officedocument.oleObject"/>
  <Override PartName="/xl/embeddings/oleObject710.bin" ContentType="application/vnd.openxmlformats-officedocument.oleObject"/>
  <Override PartName="/xl/embeddings/oleObject978.bin" ContentType="application/vnd.openxmlformats-officedocument.oleObject"/>
  <Override PartName="/xl/embeddings/oleObject108.bin" ContentType="application/vnd.openxmlformats-officedocument.oleObject"/>
  <Override PartName="/xl/embeddings/oleObject155.bin" ContentType="application/vnd.openxmlformats-officedocument.oleObject"/>
  <Override PartName="/xl/embeddings/oleObject439.bin" ContentType="application/vnd.openxmlformats-officedocument.oleObject"/>
  <Override PartName="/xl/embeddings/oleObject486.bin" ContentType="application/vnd.openxmlformats-officedocument.oleObject"/>
  <Override PartName="/xl/embeddings/oleObject502.bin" ContentType="application/vnd.openxmlformats-officedocument.oleObject"/>
  <Override PartName="/xl/embeddings/oleObject833.bin" ContentType="application/vnd.openxmlformats-officedocument.oleObject"/>
  <Override PartName="/xl/embeddings/oleObject880.bin" ContentType="application/vnd.openxmlformats-officedocument.oleObject"/>
  <Override PartName="/xl/embeddings/oleObject45.bin" ContentType="application/vnd.openxmlformats-officedocument.oleObject"/>
  <Override PartName="/xl/embeddings/oleObject92.bin" ContentType="application/vnd.openxmlformats-officedocument.oleObject"/>
  <Override PartName="/xl/embeddings/oleObject133.bin" ContentType="application/vnd.openxmlformats-officedocument.oleObject"/>
  <Override PartName="/xl/embeddings/oleObject180.bin" ContentType="application/vnd.openxmlformats-officedocument.oleObject"/>
  <Override PartName="/xl/embeddings/oleObject278.bin" ContentType="application/vnd.openxmlformats-officedocument.oleObject"/>
  <Override PartName="/xl/embeddings/oleObject341.bin" ContentType="application/vnd.openxmlformats-officedocument.oleObject"/>
  <Override PartName="/xl/embeddings/oleObject625.bin" ContentType="application/vnd.openxmlformats-officedocument.oleObject"/>
  <Override PartName="/xl/embeddings/oleObject672.bin" ContentType="application/vnd.openxmlformats-officedocument.oleObject"/>
  <Override PartName="/xl/embeddings/oleObject811.bin" ContentType="application/vnd.openxmlformats-officedocument.oleObject"/>
  <Override PartName="/xl/embeddings/oleObject909.bin" ContentType="application/vnd.openxmlformats-officedocument.oleObject"/>
  <Override PartName="/xl/embeddings/oleObject956.bin" ContentType="application/vnd.openxmlformats-officedocument.oleObject"/>
  <Override PartName="/xl/embeddings/oleObject1018.bin" ContentType="application/vnd.openxmlformats-officedocument.oleObject"/>
  <Override PartName="/xl/embeddings/oleObject23.bin" ContentType="application/vnd.openxmlformats-officedocument.oleObject"/>
  <Override PartName="/xl/embeddings/oleObject70.bin" ContentType="application/vnd.openxmlformats-officedocument.oleObject"/>
  <Override PartName="/xl/embeddings/oleObject417.bin" ContentType="application/vnd.openxmlformats-officedocument.oleObject"/>
  <Override PartName="/xl/embeddings/oleObject464.bin" ContentType="application/vnd.openxmlformats-officedocument.oleObject"/>
  <Override PartName="/xl/embeddings/oleObject603.bin" ContentType="application/vnd.openxmlformats-officedocument.oleObject"/>
  <Override PartName="/xl/embeddings/oleObject650.bin" ContentType="application/vnd.openxmlformats-officedocument.oleObject"/>
  <Override PartName="/xl/embeddings/oleObject748.bin" ContentType="application/vnd.openxmlformats-officedocument.oleObject"/>
  <Override PartName="/xl/embeddings/oleObject795.bin" ContentType="application/vnd.openxmlformats-officedocument.oleObject"/>
  <Override PartName="/xl/embeddings/oleObject934.bin" ContentType="application/vnd.openxmlformats-officedocument.oleObject"/>
  <Override PartName="/xl/embeddings/oleObject981.bin" ContentType="application/vnd.openxmlformats-officedocument.oleObject"/>
  <Override PartName="/xl/embeddings/oleObject111.bin" ContentType="application/vnd.openxmlformats-officedocument.oleObject"/>
  <Override PartName="/xl/embeddings/oleObject209.bin" ContentType="application/vnd.openxmlformats-officedocument.oleObject"/>
  <Override PartName="/xl/embeddings/oleObject256.bin" ContentType="application/vnd.openxmlformats-officedocument.oleObject"/>
  <Override PartName="/xl/embeddings/oleObject442.bin" ContentType="application/vnd.openxmlformats-officedocument.oleObject"/>
  <Override PartName="/xl/embeddings/oleObject587.bin" ContentType="application/vnd.openxmlformats-officedocument.oleObject"/>
  <Override PartName="/xl/embeddings/oleObject726.bin" ContentType="application/vnd.openxmlformats-officedocument.oleObject"/>
  <Override PartName="/xl/embeddings/oleObject773.bin" ContentType="application/vnd.openxmlformats-officedocument.oleObject"/>
  <Override PartName="/xl/embeddings/oleObject234.bin" ContentType="application/vnd.openxmlformats-officedocument.oleObject"/>
  <Override PartName="/xl/embeddings/oleObject281.bin" ContentType="application/vnd.openxmlformats-officedocument.oleObject"/>
  <Override PartName="/xl/embeddings/oleObject379.bin" ContentType="application/vnd.openxmlformats-officedocument.oleObject"/>
  <Override PartName="/xl/embeddings/oleObject518.bin" ContentType="application/vnd.openxmlformats-officedocument.oleObject"/>
  <Override PartName="/xl/embeddings/oleObject565.bin" ContentType="application/vnd.openxmlformats-officedocument.oleObject"/>
  <Override PartName="/xl/embeddings/oleObject912.bin" ContentType="application/vnd.openxmlformats-officedocument.oleObject"/>
  <Override PartName="/xl/embeddings/oleObject357.bin" ContentType="application/vnd.openxmlformats-officedocument.oleObject"/>
  <Override PartName="/xl/embeddings/oleObject420.bin" ContentType="application/vnd.openxmlformats-officedocument.oleObject"/>
  <Override PartName="/xl/embeddings/oleObject704.bin" ContentType="application/vnd.openxmlformats-officedocument.oleObject"/>
  <Override PartName="/xl/embeddings/oleObject751.bin" ContentType="application/vnd.openxmlformats-officedocument.oleObject"/>
  <Override PartName="/xl/embeddings/oleObject849.bin" ContentType="application/vnd.openxmlformats-officedocument.oleObject"/>
  <Override PartName="/xl/embeddings/oleObject896.bin" ContentType="application/vnd.openxmlformats-officedocument.oleObject"/>
  <Override PartName="/xl/embeddings/oleObject1021.bin" ContentType="application/vnd.openxmlformats-officedocument.oleObject"/>
  <Override PartName="/xl/embeddings/oleObject149.bin" ContentType="application/vnd.openxmlformats-officedocument.oleObject"/>
  <Override PartName="/xl/embeddings/oleObject196.bin" ContentType="application/vnd.openxmlformats-officedocument.oleObject"/>
  <Override PartName="/xl/embeddings/oleObject212.bin" ContentType="application/vnd.openxmlformats-officedocument.oleObject"/>
  <Override PartName="/xl/embeddings/oleObject543.bin" ContentType="application/vnd.openxmlformats-officedocument.oleObject"/>
  <Override PartName="/xl/embeddings/oleObject590.bin" ContentType="application/vnd.openxmlformats-officedocument.oleObject"/>
  <Override PartName="/xl/embeddings/oleObject688.bin" ContentType="application/vnd.openxmlformats-officedocument.oleObject"/>
  <Override PartName="/xl/embeddings/oleObject827.bin" ContentType="application/vnd.openxmlformats-officedocument.oleObject"/>
  <Override PartName="/xl/embeddings/oleObject874.bin" ContentType="application/vnd.openxmlformats-officedocument.oleObject"/>
  <Override PartName="/xl/embeddings/oleObject39.bin" ContentType="application/vnd.openxmlformats-officedocument.oleObject"/>
  <Override PartName="/xl/embeddings/oleObject86.bin" ContentType="application/vnd.openxmlformats-officedocument.oleObject"/>
  <Override PartName="/xl/embeddings/oleObject335.bin" ContentType="application/vnd.openxmlformats-officedocument.oleObject"/>
  <Override PartName="/xl/embeddings/oleObject382.bin" ContentType="application/vnd.openxmlformats-officedocument.oleObject"/>
  <Override PartName="/xl/embeddings/oleObject521.bin" ContentType="application/vnd.openxmlformats-officedocument.oleObject"/>
  <Override PartName="/xl/embeddings/oleObject619.bin" ContentType="application/vnd.openxmlformats-officedocument.oleObject"/>
  <Override PartName="/xl/embeddings/oleObject666.bin" ContentType="application/vnd.openxmlformats-officedocument.oleObject"/>
  <Override PartName="/xl/embeddings/oleObject997.bin" ContentType="application/vnd.openxmlformats-officedocument.oleObject"/>
  <Override PartName="/xl/embeddings/oleObject127.bin" ContentType="application/vnd.openxmlformats-officedocument.oleObject"/>
  <Override PartName="/xl/embeddings/oleObject174.bin" ContentType="application/vnd.openxmlformats-officedocument.oleObject"/>
  <Override PartName="/xl/embeddings/oleObject313.bin" ContentType="application/vnd.openxmlformats-officedocument.oleObject"/>
  <Override PartName="/xl/embeddings/oleObject360.bin" ContentType="application/vnd.openxmlformats-officedocument.oleObject"/>
  <Override PartName="/xl/embeddings/oleObject458.bin" ContentType="application/vnd.openxmlformats-officedocument.oleObject"/>
  <Override PartName="/xl/embeddings/oleObject789.bin" ContentType="application/vnd.openxmlformats-officedocument.oleObject"/>
  <Override PartName="/xl/embeddings/oleObject805.bin" ContentType="application/vnd.openxmlformats-officedocument.oleObject"/>
  <Override PartName="/xl/embeddings/oleObject852.bin" ContentType="application/vnd.openxmlformats-officedocument.oleObject"/>
  <Override PartName="/xl/embeddings/oleObject17.bin" ContentType="application/vnd.openxmlformats-officedocument.oleObject"/>
  <Override PartName="/xl/embeddings/oleObject64.bin" ContentType="application/vnd.openxmlformats-officedocument.oleObject"/>
  <Override PartName="/xl/embeddings/oleObject105.bin" ContentType="application/vnd.openxmlformats-officedocument.oleObject"/>
  <Override PartName="/xl/embeddings/oleObject152.bin" ContentType="application/vnd.openxmlformats-officedocument.oleObject"/>
  <Override PartName="/xl/embeddings/oleObject297.bin" ContentType="application/vnd.openxmlformats-officedocument.oleObject"/>
  <Override PartName="/xl/embeddings/oleObject644.bin" ContentType="application/vnd.openxmlformats-officedocument.oleObject"/>
  <Override PartName="/xl/embeddings/oleObject691.bin" ContentType="application/vnd.openxmlformats-officedocument.oleObject"/>
  <Override PartName="/xl/embeddings/oleObject830.bin" ContentType="application/vnd.openxmlformats-officedocument.oleObject"/>
  <Override PartName="/xl/embeddings/oleObject928.bin" ContentType="application/vnd.openxmlformats-officedocument.oleObject"/>
  <Override PartName="/xl/embeddings/oleObject975.bin" ContentType="application/vnd.openxmlformats-officedocument.oleObject"/>
  <Override PartName="/xl/embeddings/oleObject7.bin" ContentType="application/vnd.openxmlformats-officedocument.oleObject"/>
  <Override PartName="/xl/embeddings/oleObject42.bin" ContentType="application/vnd.openxmlformats-officedocument.oleObject"/>
  <Override PartName="/xl/embeddings/oleObject436.bin" ContentType="application/vnd.openxmlformats-officedocument.oleObject"/>
  <Override PartName="/xl/embeddings/oleObject483.bin" ContentType="application/vnd.openxmlformats-officedocument.oleObject"/>
  <Override PartName="/xl/embeddings/oleObject622.bin" ContentType="application/vnd.openxmlformats-officedocument.oleObject"/>
  <Override PartName="/xl/embeddings/oleObject767.bin" ContentType="application/vnd.openxmlformats-officedocument.oleObject"/>
  <Override PartName="/xl/embeddings/oleObject906.bin" ContentType="application/vnd.openxmlformats-officedocument.oleObject"/>
  <Override PartName="/xl/embeddings/oleObject953.bin" ContentType="application/vnd.openxmlformats-officedocument.oleObject"/>
  <Override PartName="/xl/embeddings/oleObject130.bin" ContentType="application/vnd.openxmlformats-officedocument.oleObject"/>
  <Override PartName="/xl/embeddings/oleObject228.bin" ContentType="application/vnd.openxmlformats-officedocument.oleObject"/>
  <Override PartName="/xl/embeddings/oleObject275.bin" ContentType="application/vnd.openxmlformats-officedocument.oleObject"/>
  <Override PartName="/xl/embeddings/oleObject414.bin" ContentType="application/vnd.openxmlformats-officedocument.oleObject"/>
  <Override PartName="/xl/embeddings/oleObject461.bin" ContentType="application/vnd.openxmlformats-officedocument.oleObject"/>
  <Override PartName="/xl/embeddings/oleObject559.bin" ContentType="application/vnd.openxmlformats-officedocument.oleObject"/>
  <Override PartName="/xl/embeddings/oleObject745.bin" ContentType="application/vnd.openxmlformats-officedocument.oleObject"/>
  <Override PartName="/xl/embeddings/oleObject792.bin" ContentType="application/vnd.openxmlformats-officedocument.oleObject"/>
  <Override PartName="/xl/embeddings/oleObject1015.bin" ContentType="application/vnd.openxmlformats-officedocument.oleObject"/>
  <Override PartName="/xl/embeddings/oleObject20.bin" ContentType="application/vnd.openxmlformats-officedocument.oleObject"/>
  <Override PartName="/xl/embeddings/oleObject206.bin" ContentType="application/vnd.openxmlformats-officedocument.oleObject"/>
  <Override PartName="/xl/embeddings/oleObject253.bin" ContentType="application/vnd.openxmlformats-officedocument.oleObject"/>
  <Override PartName="/xl/embeddings/oleObject398.bin" ContentType="application/vnd.openxmlformats-officedocument.oleObject"/>
  <Override PartName="/xl/embeddings/oleObject537.bin" ContentType="application/vnd.openxmlformats-officedocument.oleObject"/>
  <Override PartName="/xl/embeddings/oleObject584.bin" ContentType="application/vnd.openxmlformats-officedocument.oleObject"/>
  <Override PartName="/xl/embeddings/oleObject600.bin" ContentType="application/vnd.openxmlformats-officedocument.oleObject"/>
  <Override PartName="/xl/embeddings/oleObject868.bin" ContentType="application/vnd.openxmlformats-officedocument.oleObject"/>
  <Override PartName="/xl/embeddings/oleObject931.bin" ContentType="application/vnd.openxmlformats-officedocument.oleObject"/>
  <Override PartName="/xl/embeddings/oleObject329.bin" ContentType="application/vnd.openxmlformats-officedocument.oleObject"/>
  <Override PartName="/xl/embeddings/oleObject376.bin" ContentType="application/vnd.openxmlformats-officedocument.oleObject"/>
  <Override PartName="/xl/embeddings/oleObject723.bin" ContentType="application/vnd.openxmlformats-officedocument.oleObject"/>
  <Override PartName="/xl/embeddings/oleObject770.bin" ContentType="application/vnd.openxmlformats-officedocument.oleObject"/>
  <Override PartName="/xl/embeddings/oleObject168.bin" ContentType="application/vnd.openxmlformats-officedocument.oleObject"/>
  <Override PartName="/xl/embeddings/oleObject231.bin" ContentType="application/vnd.openxmlformats-officedocument.oleObject"/>
  <Override PartName="/xl/embeddings/oleObject499.bin" ContentType="application/vnd.openxmlformats-officedocument.oleObject"/>
  <Override PartName="/xl/embeddings/oleObject515.bin" ContentType="application/vnd.openxmlformats-officedocument.oleObject"/>
  <Override PartName="/xl/embeddings/oleObject562.bin" ContentType="application/vnd.openxmlformats-officedocument.oleObject"/>
  <Override PartName="/xl/embeddings/oleObject701.bin" ContentType="application/vnd.openxmlformats-officedocument.oleObject"/>
  <Override PartName="/xl/embeddings/oleObject846.bin" ContentType="application/vnd.openxmlformats-officedocument.oleObject"/>
  <Override PartName="/xl/embeddings/oleObject893.bin" ContentType="application/vnd.openxmlformats-officedocument.oleObject"/>
  <Override PartName="/xl/embeddings/oleObject58.bin" ContentType="application/vnd.openxmlformats-officedocument.oleObject"/>
  <Override PartName="/xl/embeddings/oleObject307.bin" ContentType="application/vnd.openxmlformats-officedocument.oleObject"/>
  <Override PartName="/xl/embeddings/oleObject354.bin" ContentType="application/vnd.openxmlformats-officedocument.oleObject"/>
  <Override PartName="/xl/embeddings/oleObject540.bin" ContentType="application/vnd.openxmlformats-officedocument.oleObject"/>
  <Override PartName="/xl/embeddings/oleObject638.bin" ContentType="application/vnd.openxmlformats-officedocument.oleObject"/>
  <Override PartName="/xl/embeddings/oleObject685.bin" ContentType="application/vnd.openxmlformats-officedocument.oleObject"/>
  <Override PartName="/xl/embeddings/oleObject969.bin" ContentType="application/vnd.openxmlformats-officedocument.oleObject"/>
  <Override PartName="/xl/embeddings/oleObject146.bin" ContentType="application/vnd.openxmlformats-officedocument.oleObject"/>
  <Override PartName="/xl/embeddings/oleObject193.bin" ContentType="application/vnd.openxmlformats-officedocument.oleObject"/>
  <Override PartName="/xl/embeddings/oleObject332.bin" ContentType="application/vnd.openxmlformats-officedocument.oleObject"/>
  <Override PartName="/xl/embeddings/oleObject477.bin" ContentType="application/vnd.openxmlformats-officedocument.oleObject"/>
  <Override PartName="/xl/embeddings/oleObject616.bin" ContentType="application/vnd.openxmlformats-officedocument.oleObject"/>
  <Override PartName="/xl/embeddings/oleObject824.bin" ContentType="application/vnd.openxmlformats-officedocument.oleObject"/>
  <Override PartName="/xl/embeddings/oleObject871.bin" ContentType="application/vnd.openxmlformats-officedocument.oleObject"/>
  <Override PartName="/xl/embeddings/oleObject36.bin" ContentType="application/vnd.openxmlformats-officedocument.oleObject"/>
  <Override PartName="/xl/embeddings/oleObject83.bin" ContentType="application/vnd.openxmlformats-officedocument.oleObject"/>
  <Override PartName="/xl/embeddings/oleObject124.bin" ContentType="application/vnd.openxmlformats-officedocument.oleObject"/>
  <Override PartName="/xl/embeddings/oleObject171.bin" ContentType="application/vnd.openxmlformats-officedocument.oleObject"/>
  <Override PartName="/xl/embeddings/oleObject269.bin" ContentType="application/vnd.openxmlformats-officedocument.oleObject"/>
  <Override PartName="/xl/embeddings/oleObject408.bin" ContentType="application/vnd.openxmlformats-officedocument.oleObject"/>
  <Override PartName="/xl/embeddings/oleObject455.bin" ContentType="application/vnd.openxmlformats-officedocument.oleObject"/>
  <Override PartName="/xl/embeddings/oleObject663.bin" ContentType="application/vnd.openxmlformats-officedocument.oleObject"/>
  <Override PartName="/xl/embeddings/oleObject802.bin" ContentType="application/vnd.openxmlformats-officedocument.oleObject"/>
  <Override PartName="/xl/embeddings/oleObject947.bin" ContentType="application/vnd.openxmlformats-officedocument.oleObject"/>
  <Override PartName="/xl/embeddings/oleObject994.bin" ContentType="application/vnd.openxmlformats-officedocument.oleObject"/>
  <Override PartName="/xl/embeddings/oleObject1009.bin" ContentType="application/vnd.openxmlformats-officedocument.oleObject"/>
  <Override PartName="/xl/embeddings/oleObject14.bin" ContentType="application/vnd.openxmlformats-officedocument.oleObject"/>
  <Override PartName="/xl/embeddings/oleObject61.bin" ContentType="application/vnd.openxmlformats-officedocument.oleObject"/>
  <Override PartName="/xl/embeddings/oleObject247.bin" ContentType="application/vnd.openxmlformats-officedocument.oleObject"/>
  <Override PartName="/xl/embeddings/oleObject294.bin" ContentType="application/vnd.openxmlformats-officedocument.oleObject"/>
  <Override PartName="/xl/embeddings/oleObject310.bin" ContentType="application/vnd.openxmlformats-officedocument.oleObject"/>
  <Override PartName="/xl/embeddings/oleObject641.bin" ContentType="application/vnd.openxmlformats-officedocument.oleObject"/>
  <Override PartName="/xl/embeddings/oleObject739.bin" ContentType="application/vnd.openxmlformats-officedocument.oleObject"/>
  <Override PartName="/xl/embeddings/oleObject786.bin" ContentType="application/vnd.openxmlformats-officedocument.oleObject"/>
  <Override PartName="/xl/embeddings/oleObject925.bin" ContentType="application/vnd.openxmlformats-officedocument.oleObject"/>
  <Override PartName="/xl/embeddings/oleObject972.bin" ContentType="application/vnd.openxmlformats-officedocument.oleObject"/>
  <Override PartName="/xl/embeddings/oleObject102.bin" ContentType="application/vnd.openxmlformats-officedocument.oleObject"/>
  <Override PartName="/xl/embeddings/oleObject433.bin" ContentType="application/vnd.openxmlformats-officedocument.oleObject"/>
  <Override PartName="/xl/embeddings/oleObject480.bin" ContentType="application/vnd.openxmlformats-officedocument.oleObject"/>
  <Override PartName="/xl/embeddings/oleObject578.bin" ContentType="application/vnd.openxmlformats-officedocument.oleObject"/>
  <Override PartName="/xl/embeddings/oleObject717.bin" ContentType="application/vnd.openxmlformats-officedocument.oleObject"/>
  <Override PartName="/xl/embeddings/oleObject764.bin" ContentType="application/vnd.openxmlformats-officedocument.oleObject"/>
  <Override PartName="/xl/embeddings/oleObject4.bin" ContentType="application/vnd.openxmlformats-officedocument.oleObject"/>
  <Override PartName="/xl/embeddings/oleObject225.bin" ContentType="application/vnd.openxmlformats-officedocument.oleObject"/>
  <Override PartName="/xl/embeddings/oleObject272.bin" ContentType="application/vnd.openxmlformats-officedocument.oleObject"/>
  <Override PartName="/xl/embeddings/oleObject509.bin" ContentType="application/vnd.openxmlformats-officedocument.oleObject"/>
  <Override PartName="/xl/embeddings/oleObject556.bin" ContentType="application/vnd.openxmlformats-officedocument.oleObject"/>
  <Override PartName="/xl/embeddings/oleObject887.bin" ContentType="application/vnd.openxmlformats-officedocument.oleObject"/>
  <Override PartName="/xl/embeddings/oleObject903.bin" ContentType="application/vnd.openxmlformats-officedocument.oleObject"/>
  <Override PartName="/xl/embeddings/oleObject950.bin" ContentType="application/vnd.openxmlformats-officedocument.oleObject"/>
  <Override PartName="/xl/embeddings/oleObject1012.bin" ContentType="application/vnd.openxmlformats-officedocument.oleObject"/>
  <Override PartName="/xl/embeddings/oleObject348.bin" ContentType="application/vnd.openxmlformats-officedocument.oleObject"/>
  <Override PartName="/xl/embeddings/oleObject395.bin" ContentType="application/vnd.openxmlformats-officedocument.oleObject"/>
  <Override PartName="/xl/embeddings/oleObject411.bin" ContentType="application/vnd.openxmlformats-officedocument.oleObject"/>
  <Override PartName="/xl/embeddings/oleObject679.bin" ContentType="application/vnd.openxmlformats-officedocument.oleObject"/>
  <Override PartName="/xl/embeddings/oleObject742.bin" ContentType="application/vnd.openxmlformats-officedocument.oleObject"/>
  <Override PartName="/xl/embeddings/oleObject99.bin" ContentType="application/vnd.openxmlformats-officedocument.oleObject"/>
  <Override PartName="/xl/embeddings/oleObject187.bin" ContentType="application/vnd.openxmlformats-officedocument.oleObject"/>
  <Override PartName="/xl/embeddings/oleObject203.bin" ContentType="application/vnd.openxmlformats-officedocument.oleObject"/>
  <Override PartName="/xl/embeddings/oleObject250.bin" ContentType="application/vnd.openxmlformats-officedocument.oleObject"/>
  <Override PartName="/xl/embeddings/oleObject534.bin" ContentType="application/vnd.openxmlformats-officedocument.oleObject"/>
  <Override PartName="/xl/embeddings/oleObject581.bin" ContentType="application/vnd.openxmlformats-officedocument.oleObject"/>
  <Override PartName="/xl/embeddings/oleObject720.bin" ContentType="application/vnd.openxmlformats-officedocument.oleObject"/>
  <Override PartName="/xl/embeddings/oleObject818.bin" ContentType="application/vnd.openxmlformats-officedocument.oleObject"/>
  <Override PartName="/xl/embeddings/oleObject865.bin" ContentType="application/vnd.openxmlformats-officedocument.oleObject"/>
  <Override PartName="/xl/embeddings/oleObject77.bin" ContentType="application/vnd.openxmlformats-officedocument.oleObject"/>
  <Override PartName="/xl/embeddings/oleObject326.bin" ContentType="application/vnd.openxmlformats-officedocument.oleObject"/>
  <Override PartName="/xl/embeddings/oleObject373.bin" ContentType="application/vnd.openxmlformats-officedocument.oleObject"/>
  <Override PartName="/xl/embeddings/oleObject512.bin" ContentType="application/vnd.openxmlformats-officedocument.oleObject"/>
  <Override PartName="/xl/embeddings/oleObject657.bin" ContentType="application/vnd.openxmlformats-officedocument.oleObject"/>
  <Override PartName="/xl/embeddings/oleObject843.bin" ContentType="application/vnd.openxmlformats-officedocument.oleObject"/>
  <Override PartName="/xl/embeddings/oleObject890.bin" ContentType="application/vnd.openxmlformats-officedocument.oleObject"/>
  <Override PartName="/xl/embeddings/oleObject988.bin" ContentType="application/vnd.openxmlformats-officedocument.oleObject"/>
  <Override PartName="/xl/sharedStrings.xml" ContentType="application/vnd.openxmlformats-officedocument.spreadsheetml.sharedStrings+xml"/>
  <Override PartName="/xl/embeddings/oleObject118.bin" ContentType="application/vnd.openxmlformats-officedocument.oleObject"/>
  <Override PartName="/xl/embeddings/oleObject165.bin" ContentType="application/vnd.openxmlformats-officedocument.oleObject"/>
  <Override PartName="/xl/embeddings/oleObject304.bin" ContentType="application/vnd.openxmlformats-officedocument.oleObject"/>
  <Override PartName="/xl/embeddings/oleObject351.bin" ContentType="application/vnd.openxmlformats-officedocument.oleObject"/>
  <Override PartName="/xl/embeddings/oleObject449.bin" ContentType="application/vnd.openxmlformats-officedocument.oleObject"/>
  <Override PartName="/xl/embeddings/oleObject496.bin" ContentType="application/vnd.openxmlformats-officedocument.oleObject"/>
  <Override PartName="/xl/embeddings/oleObject635.bin" ContentType="application/vnd.openxmlformats-officedocument.oleObject"/>
  <Override PartName="/xl/embeddings/oleObject682.bin" ContentType="application/vnd.openxmlformats-officedocument.oleObject"/>
  <Override PartName="/xl/embeddings/oleObject55.bin" ContentType="application/vnd.openxmlformats-officedocument.oleObject"/>
  <Override PartName="/xl/embeddings/oleObject143.bin" ContentType="application/vnd.openxmlformats-officedocument.oleObject"/>
  <Override PartName="/xl/embeddings/oleObject190.bin" ContentType="application/vnd.openxmlformats-officedocument.oleObject"/>
  <Override PartName="/xl/embeddings/oleObject288.bin" ContentType="application/vnd.openxmlformats-officedocument.oleObject"/>
  <Override PartName="/xl/embeddings/oleObject427.bin" ContentType="application/vnd.openxmlformats-officedocument.oleObject"/>
  <Override PartName="/xl/embeddings/oleObject474.bin" ContentType="application/vnd.openxmlformats-officedocument.oleObject"/>
  <Override PartName="/xl/embeddings/oleObject821.bin" ContentType="application/vnd.openxmlformats-officedocument.oleObject"/>
  <Override PartName="/xl/embeddings/oleObject919.bin" ContentType="application/vnd.openxmlformats-officedocument.oleObject"/>
  <Override PartName="/xl/embeddings/oleObject966.bin" ContentType="application/vnd.openxmlformats-officedocument.oleObject"/>
  <Override PartName="/xl/embeddings/oleObject33.bin" ContentType="application/vnd.openxmlformats-officedocument.oleObject"/>
  <Override PartName="/xl/embeddings/oleObject80.bin" ContentType="application/vnd.openxmlformats-officedocument.oleObject"/>
  <Override PartName="/xl/embeddings/oleObject219.bin" ContentType="application/vnd.openxmlformats-officedocument.oleObject"/>
  <Override PartName="/xl/embeddings/oleObject266.bin" ContentType="application/vnd.openxmlformats-officedocument.oleObject"/>
  <Override PartName="/xl/embeddings/oleObject613.bin" ContentType="application/vnd.openxmlformats-officedocument.oleObject"/>
  <Override PartName="/xl/embeddings/oleObject660.bin" ContentType="application/vnd.openxmlformats-officedocument.oleObject"/>
  <Override PartName="/xl/embeddings/oleObject758.bin" ContentType="application/vnd.openxmlformats-officedocument.oleObject"/>
  <Override PartName="/xl/embeddings/oleObject944.bin" ContentType="application/vnd.openxmlformats-officedocument.oleObject"/>
  <Override PartName="/xl/embeddings/oleObject991.bin" ContentType="application/vnd.openxmlformats-officedocument.oleObject"/>
  <Override PartName="/xl/embeddings/oleObject121.bin" ContentType="application/vnd.openxmlformats-officedocument.oleObject"/>
  <Override PartName="/xl/embeddings/oleObject405.bin" ContentType="application/vnd.openxmlformats-officedocument.oleObject"/>
  <Override PartName="/xl/embeddings/oleObject452.bin" ContentType="application/vnd.openxmlformats-officedocument.oleObject"/>
  <Override PartName="/xl/embeddings/oleObject597.bin" ContentType="application/vnd.openxmlformats-officedocument.oleObject"/>
  <Override PartName="/xl/embeddings/oleObject736.bin" ContentType="application/vnd.openxmlformats-officedocument.oleObject"/>
  <Override PartName="/xl/embeddings/oleObject783.bin" ContentType="application/vnd.openxmlformats-officedocument.oleObject"/>
  <Override PartName="/xl/embeddings/oleObject1006.bin" ContentType="application/vnd.openxmlformats-officedocument.oleObject"/>
  <Override PartName="/xl/embeddings/oleObject11.bin" ContentType="application/vnd.openxmlformats-officedocument.oleObject"/>
  <Override PartName="/xl/embeddings/oleObject244.bin" ContentType="application/vnd.openxmlformats-officedocument.oleObject"/>
  <Override PartName="/xl/embeddings/oleObject291.bin" ContentType="application/vnd.openxmlformats-officedocument.oleObject"/>
  <Override PartName="/xl/embeddings/oleObject389.bin" ContentType="application/vnd.openxmlformats-officedocument.oleObject"/>
  <Override PartName="/xl/embeddings/oleObject430.bin" ContentType="application/vnd.openxmlformats-officedocument.oleObject"/>
  <Override PartName="/xl/embeddings/oleObject528.bin" ContentType="application/vnd.openxmlformats-officedocument.oleObject"/>
  <Override PartName="/xl/embeddings/oleObject575.bin" ContentType="application/vnd.openxmlformats-officedocument.oleObject"/>
  <Override PartName="/xl/embeddings/oleObject859.bin" ContentType="application/vnd.openxmlformats-officedocument.oleObject"/>
  <Override PartName="/xl/embeddings/oleObject922.bin" ContentType="application/vnd.openxmlformats-officedocument.oleObject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embeddings/oleObject1.bin" ContentType="application/vnd.openxmlformats-officedocument.oleObject"/>
  <Override PartName="/xl/embeddings/oleObject222.bin" ContentType="application/vnd.openxmlformats-officedocument.oleObject"/>
  <Override PartName="/xl/embeddings/oleObject367.bin" ContentType="application/vnd.openxmlformats-officedocument.oleObject"/>
  <Override PartName="/xl/embeddings/oleObject698.bin" ContentType="application/vnd.openxmlformats-officedocument.oleObject"/>
  <Override PartName="/xl/embeddings/oleObject714.bin" ContentType="application/vnd.openxmlformats-officedocument.oleObject"/>
  <Override PartName="/xl/embeddings/oleObject761.bin" ContentType="application/vnd.openxmlformats-officedocument.oleObject"/>
  <Override PartName="/xl/embeddings/oleObject900.bin" ContentType="application/vnd.openxmlformats-officedocument.oleObject"/>
  <Override PartName="/xl/embeddings/oleObject159.bin" ContentType="application/vnd.openxmlformats-officedocument.oleObject"/>
  <Override PartName="/xl/embeddings/oleObject506.bin" ContentType="application/vnd.openxmlformats-officedocument.oleObject"/>
  <Override PartName="/xl/embeddings/oleObject553.bin" ContentType="application/vnd.openxmlformats-officedocument.oleObject"/>
  <Override PartName="/xl/embeddings/oleObject837.bin" ContentType="application/vnd.openxmlformats-officedocument.oleObject"/>
  <Override PartName="/xl/embeddings/oleObject884.bin" ContentType="application/vnd.openxmlformats-officedocument.oleObject"/>
  <Default Extension="vml" ContentType="application/vnd.openxmlformats-officedocument.vmlDrawing"/>
  <Override PartName="/xl/embeddings/oleObject49.bin" ContentType="application/vnd.openxmlformats-officedocument.oleObject"/>
  <Override PartName="/xl/embeddings/oleObject96.bin" ContentType="application/vnd.openxmlformats-officedocument.oleObject"/>
  <Override PartName="/xl/embeddings/oleObject200.bin" ContentType="application/vnd.openxmlformats-officedocument.oleObject"/>
  <Override PartName="/xl/embeddings/oleObject345.bin" ContentType="application/vnd.openxmlformats-officedocument.oleObject"/>
  <Override PartName="/xl/embeddings/oleObject392.bin" ContentType="application/vnd.openxmlformats-officedocument.oleObject"/>
  <Override PartName="/xl/embeddings/oleObject531.bin" ContentType="application/vnd.openxmlformats-officedocument.oleObject"/>
  <Override PartName="/xl/embeddings/oleObject629.bin" ContentType="application/vnd.openxmlformats-officedocument.oleObject"/>
  <Override PartName="/xl/embeddings/oleObject676.bin" ContentType="application/vnd.openxmlformats-officedocument.oleObject"/>
  <Override PartName="/xl/embeddings/oleObject815.bin" ContentType="application/vnd.openxmlformats-officedocument.oleObject"/>
  <Override PartName="/xl/embeddings/oleObject862.bin" ContentType="application/vnd.openxmlformats-officedocument.oleObject"/>
  <Override PartName="/xl/embeddings/oleObject137.bin" ContentType="application/vnd.openxmlformats-officedocument.oleObject"/>
  <Override PartName="/xl/embeddings/oleObject184.bin" ContentType="application/vnd.openxmlformats-officedocument.oleObject"/>
  <Override PartName="/xl/embeddings/oleObject323.bin" ContentType="application/vnd.openxmlformats-officedocument.oleObject"/>
  <Override PartName="/xl/embeddings/oleObject370.bin" ContentType="application/vnd.openxmlformats-officedocument.oleObject"/>
  <Override PartName="/xl/embeddings/oleObject468.bin" ContentType="application/vnd.openxmlformats-officedocument.oleObject"/>
  <Override PartName="/xl/embeddings/oleObject607.bin" ContentType="application/vnd.openxmlformats-officedocument.oleObject"/>
  <Override PartName="/xl/embeddings/oleObject654.bin" ContentType="application/vnd.openxmlformats-officedocument.oleObject"/>
  <Override PartName="/xl/embeddings/oleObject799.bin" ContentType="application/vnd.openxmlformats-officedocument.oleObject"/>
  <Override PartName="/xl/embeddings/oleObject938.bin" ContentType="application/vnd.openxmlformats-officedocument.oleObject"/>
  <Override PartName="/xl/embeddings/oleObject27.bin" ContentType="application/vnd.openxmlformats-officedocument.oleObject"/>
  <Override PartName="/xl/embeddings/oleObject74.bin" ContentType="application/vnd.openxmlformats-officedocument.oleObject"/>
  <Override PartName="/xl/embeddings/oleObject115.bin" ContentType="application/vnd.openxmlformats-officedocument.oleObject"/>
  <Override PartName="/xl/embeddings/oleObject162.bin" ContentType="application/vnd.openxmlformats-officedocument.oleObject"/>
  <Override PartName="/xl/embeddings/oleObject446.bin" ContentType="application/vnd.openxmlformats-officedocument.oleObject"/>
  <Override PartName="/xl/embeddings/oleObject493.bin" ContentType="application/vnd.openxmlformats-officedocument.oleObject"/>
  <Override PartName="/xl/embeddings/oleObject777.bin" ContentType="application/vnd.openxmlformats-officedocument.oleObject"/>
  <Override PartName="/xl/embeddings/oleObject840.bin" ContentType="application/vnd.openxmlformats-officedocument.oleObject"/>
  <Override PartName="/xl/embeddings/oleObject985.bin" ContentType="application/vnd.openxmlformats-officedocument.oleObject"/>
  <Override PartName="/docProps/core.xml" ContentType="application/vnd.openxmlformats-package.core-properties+xml"/>
  <Override PartName="/xl/embeddings/oleObject52.bin" ContentType="application/vnd.openxmlformats-officedocument.oleObject"/>
  <Override PartName="/xl/embeddings/oleObject238.bin" ContentType="application/vnd.openxmlformats-officedocument.oleObject"/>
  <Override PartName="/xl/embeddings/oleObject285.bin" ContentType="application/vnd.openxmlformats-officedocument.oleObject"/>
  <Override PartName="/xl/embeddings/oleObject301.bin" ContentType="application/vnd.openxmlformats-officedocument.oleObject"/>
  <Override PartName="/xl/embeddings/oleObject569.bin" ContentType="application/vnd.openxmlformats-officedocument.oleObject"/>
  <Override PartName="/xl/embeddings/oleObject632.bin" ContentType="application/vnd.openxmlformats-officedocument.oleObject"/>
  <Override PartName="/xl/embeddings/oleObject916.bin" ContentType="application/vnd.openxmlformats-officedocument.oleObject"/>
  <Override PartName="/xl/embeddings/oleObject963.bin" ContentType="application/vnd.openxmlformats-officedocument.oleObject"/>
  <Override PartName="/xl/embeddings/oleObject140.bin" ContentType="application/vnd.openxmlformats-officedocument.oleObject"/>
  <Override PartName="/xl/embeddings/oleObject424.bin" ContentType="application/vnd.openxmlformats-officedocument.oleObject"/>
  <Override PartName="/xl/embeddings/oleObject471.bin" ContentType="application/vnd.openxmlformats-officedocument.oleObject"/>
  <Override PartName="/xl/embeddings/oleObject610.bin" ContentType="application/vnd.openxmlformats-officedocument.oleObject"/>
  <Override PartName="/xl/embeddings/oleObject708.bin" ContentType="application/vnd.openxmlformats-officedocument.oleObject"/>
  <Override PartName="/xl/embeddings/oleObject755.bin" ContentType="application/vnd.openxmlformats-officedocument.oleObject"/>
  <Override PartName="/xl/embeddings/oleObject1025.bin" ContentType="application/vnd.openxmlformats-officedocument.oleObject"/>
  <Override PartName="/xl/embeddings/oleObject30.bin" ContentType="application/vnd.openxmlformats-officedocument.oleObject"/>
  <Override PartName="/xl/embeddings/oleObject216.bin" ContentType="application/vnd.openxmlformats-officedocument.oleObject"/>
  <Override PartName="/xl/embeddings/oleObject263.bin" ContentType="application/vnd.openxmlformats-officedocument.oleObject"/>
  <Override PartName="/xl/embeddings/oleObject402.bin" ContentType="application/vnd.openxmlformats-officedocument.oleObject"/>
  <Override PartName="/xl/embeddings/oleObject547.bin" ContentType="application/vnd.openxmlformats-officedocument.oleObject"/>
  <Override PartName="/xl/embeddings/oleObject594.bin" ContentType="application/vnd.openxmlformats-officedocument.oleObject"/>
  <Override PartName="/xl/embeddings/oleObject878.bin" ContentType="application/vnd.openxmlformats-officedocument.oleObject"/>
  <Override PartName="/xl/embeddings/oleObject941.bin" ContentType="application/vnd.openxmlformats-officedocument.oleObject"/>
  <Override PartName="/xl/embeddings/oleObject1003.bin" ContentType="application/vnd.openxmlformats-officedocument.oleObject"/>
  <Default Extension="rels" ContentType="application/vnd.openxmlformats-package.relationships+xml"/>
  <Override PartName="/xl/embeddings/oleObject241.bin" ContentType="application/vnd.openxmlformats-officedocument.oleObject"/>
  <Override PartName="/xl/embeddings/oleObject339.bin" ContentType="application/vnd.openxmlformats-officedocument.oleObject"/>
  <Override PartName="/xl/embeddings/oleObject386.bin" ContentType="application/vnd.openxmlformats-officedocument.oleObject"/>
  <Override PartName="/xl/embeddings/oleObject733.bin" ContentType="application/vnd.openxmlformats-officedocument.oleObject"/>
  <Override PartName="/xl/embeddings/oleObject780.bin" ContentType="application/vnd.openxmlformats-officedocument.oleObject"/>
  <Override PartName="/xl/embeddings/oleObject178.bin" ContentType="application/vnd.openxmlformats-officedocument.oleObject"/>
  <Override PartName="/xl/embeddings/oleObject317.bin" ContentType="application/vnd.openxmlformats-officedocument.oleObject"/>
  <Override PartName="/xl/embeddings/oleObject364.bin" ContentType="application/vnd.openxmlformats-officedocument.oleObject"/>
  <Override PartName="/xl/embeddings/oleObject525.bin" ContentType="application/vnd.openxmlformats-officedocument.oleObject"/>
  <Override PartName="/xl/embeddings/oleObject572.bin" ContentType="application/vnd.openxmlformats-officedocument.oleObject"/>
  <Override PartName="/xl/embeddings/oleObject711.bin" ContentType="application/vnd.openxmlformats-officedocument.oleObject"/>
  <Override PartName="/xl/embeddings/oleObject809.bin" ContentType="application/vnd.openxmlformats-officedocument.oleObject"/>
  <Override PartName="/xl/embeddings/oleObject856.bin" ContentType="application/vnd.openxmlformats-officedocument.oleObject"/>
  <Override PartName="/xl/worksheets/sheet1.xml" ContentType="application/vnd.openxmlformats-officedocument.spreadsheetml.worksheet+xml"/>
  <Override PartName="/xl/embeddings/oleObject68.bin" ContentType="application/vnd.openxmlformats-officedocument.oleObject"/>
  <Override PartName="/xl/embeddings/oleObject109.bin" ContentType="application/vnd.openxmlformats-officedocument.oleObject"/>
  <Override PartName="/xl/embeddings/oleObject156.bin" ContentType="application/vnd.openxmlformats-officedocument.oleObject"/>
  <Override PartName="/xl/embeddings/oleObject503.bin" ContentType="application/vnd.openxmlformats-officedocument.oleObject"/>
  <Override PartName="/xl/embeddings/oleObject550.bin" ContentType="application/vnd.openxmlformats-officedocument.oleObject"/>
  <Override PartName="/xl/embeddings/oleObject648.bin" ContentType="application/vnd.openxmlformats-officedocument.oleObject"/>
  <Override PartName="/xl/embeddings/oleObject695.bin" ContentType="application/vnd.openxmlformats-officedocument.oleObject"/>
  <Override PartName="/xl/embeddings/oleObject834.bin" ContentType="application/vnd.openxmlformats-officedocument.oleObject"/>
  <Override PartName="/xl/embeddings/oleObject881.bin" ContentType="application/vnd.openxmlformats-officedocument.oleObject"/>
  <Override PartName="/xl/embeddings/oleObject979.bin" ContentType="application/vnd.openxmlformats-officedocument.oleObject"/>
  <Override PartName="/xl/embeddings/oleObject46.bin" ContentType="application/vnd.openxmlformats-officedocument.oleObject"/>
  <Override PartName="/xl/embeddings/oleObject93.bin" ContentType="application/vnd.openxmlformats-officedocument.oleObject"/>
  <Override PartName="/xl/embeddings/oleObject342.bin" ContentType="application/vnd.openxmlformats-officedocument.oleObject"/>
  <Override PartName="/xl/embeddings/oleObject487.bin" ContentType="application/vnd.openxmlformats-officedocument.oleObject"/>
  <Override PartName="/xl/embeddings/oleObject626.bin" ContentType="application/vnd.openxmlformats-officedocument.oleObject"/>
  <Override PartName="/xl/embeddings/oleObject673.bin" ContentType="application/vnd.openxmlformats-officedocument.oleObject"/>
  <Override PartName="/xl/embeddings/oleObject957.bin" ContentType="application/vnd.openxmlformats-officedocument.oleObject"/>
  <Override PartName="/xl/embeddings/oleObject134.bin" ContentType="application/vnd.openxmlformats-officedocument.oleObject"/>
  <Override PartName="/xl/embeddings/oleObject181.bin" ContentType="application/vnd.openxmlformats-officedocument.oleObject"/>
  <Override PartName="/xl/embeddings/oleObject279.bin" ContentType="application/vnd.openxmlformats-officedocument.oleObject"/>
  <Override PartName="/xl/embeddings/oleObject418.bin" ContentType="application/vnd.openxmlformats-officedocument.oleObject"/>
  <Override PartName="/xl/embeddings/oleObject465.bin" ContentType="application/vnd.openxmlformats-officedocument.oleObject"/>
  <Override PartName="/xl/embeddings/oleObject749.bin" ContentType="application/vnd.openxmlformats-officedocument.oleObject"/>
  <Override PartName="/xl/embeddings/oleObject796.bin" ContentType="application/vnd.openxmlformats-officedocument.oleObject"/>
  <Override PartName="/xl/embeddings/oleObject812.bin" ContentType="application/vnd.openxmlformats-officedocument.oleObject"/>
  <Override PartName="/xl/embeddings/oleObject1019.bin" ContentType="application/vnd.openxmlformats-officedocument.oleObject"/>
  <Override PartName="/xl/embeddings/oleObject24.bin" ContentType="application/vnd.openxmlformats-officedocument.oleObject"/>
  <Override PartName="/xl/embeddings/oleObject71.bin" ContentType="application/vnd.openxmlformats-officedocument.oleObject"/>
  <Override PartName="/xl/embeddings/oleObject257.bin" ContentType="application/vnd.openxmlformats-officedocument.oleObject"/>
  <Override PartName="/xl/embeddings/oleObject320.bin" ContentType="application/vnd.openxmlformats-officedocument.oleObject"/>
  <Override PartName="/xl/embeddings/oleObject588.bin" ContentType="application/vnd.openxmlformats-officedocument.oleObject"/>
  <Override PartName="/xl/embeddings/oleObject604.bin" ContentType="application/vnd.openxmlformats-officedocument.oleObject"/>
  <Override PartName="/xl/embeddings/oleObject651.bin" ContentType="application/vnd.openxmlformats-officedocument.oleObject"/>
  <Override PartName="/xl/embeddings/oleObject935.bin" ContentType="application/vnd.openxmlformats-officedocument.oleObject"/>
  <Override PartName="/xl/embeddings/oleObject982.bin" ContentType="application/vnd.openxmlformats-officedocument.oleObject"/>
  <Override PartName="/xl/embeddings/oleObject112.bin" ContentType="application/vnd.openxmlformats-officedocument.oleObject"/>
  <Override PartName="/xl/embeddings/oleObject443.bin" ContentType="application/vnd.openxmlformats-officedocument.oleObject"/>
  <Override PartName="/xl/embeddings/oleObject490.bin" ContentType="application/vnd.openxmlformats-officedocument.oleObject"/>
  <Override PartName="/xl/embeddings/oleObject727.bin" ContentType="application/vnd.openxmlformats-officedocument.oleObject"/>
  <Override PartName="/xl/embeddings/oleObject774.bin" ContentType="application/vnd.openxmlformats-officedocument.oleObject"/>
  <Override PartName="/xl/embeddings/oleObject913.bin" ContentType="application/vnd.openxmlformats-officedocument.oleObject"/>
  <Override PartName="/xl/embeddings/oleObject960.bin" ContentType="application/vnd.openxmlformats-officedocument.oleObject"/>
  <Override PartName="/xl/embeddings/oleObject235.bin" ContentType="application/vnd.openxmlformats-officedocument.oleObject"/>
  <Override PartName="/xl/embeddings/oleObject282.bin" ContentType="application/vnd.openxmlformats-officedocument.oleObject"/>
  <Override PartName="/xl/embeddings/oleObject421.bin" ContentType="application/vnd.openxmlformats-officedocument.oleObject"/>
  <Override PartName="/xl/embeddings/oleObject519.bin" ContentType="application/vnd.openxmlformats-officedocument.oleObject"/>
  <Override PartName="/xl/embeddings/oleObject566.bin" ContentType="application/vnd.openxmlformats-officedocument.oleObject"/>
  <Override PartName="/xl/embeddings/oleObject705.bin" ContentType="application/vnd.openxmlformats-officedocument.oleObject"/>
  <Override PartName="/xl/embeddings/oleObject752.bin" ContentType="application/vnd.openxmlformats-officedocument.oleObject"/>
  <Override PartName="/xl/embeddings/oleObject897.bin" ContentType="application/vnd.openxmlformats-officedocument.oleObject"/>
  <Override PartName="/xl/embeddings/oleObject1022.bin" ContentType="application/vnd.openxmlformats-officedocument.oleObject"/>
  <Override PartName="/xl/embeddings/oleObject213.bin" ContentType="application/vnd.openxmlformats-officedocument.oleObject"/>
  <Override PartName="/xl/embeddings/oleObject260.bin" ContentType="application/vnd.openxmlformats-officedocument.oleObject"/>
  <Override PartName="/xl/embeddings/oleObject358.bin" ContentType="application/vnd.openxmlformats-officedocument.oleObject"/>
  <Override PartName="/xl/embeddings/oleObject544.bin" ContentType="application/vnd.openxmlformats-officedocument.oleObject"/>
  <Override PartName="/xl/embeddings/oleObject591.bin" ContentType="application/vnd.openxmlformats-officedocument.oleObject"/>
  <Override PartName="/xl/embeddings/oleObject689.bin" ContentType="application/vnd.openxmlformats-officedocument.oleObject"/>
  <Override PartName="/xl/embeddings/oleObject197.bin" ContentType="application/vnd.openxmlformats-officedocument.oleObject"/>
  <Override PartName="/xl/embeddings/oleObject336.bin" ContentType="application/vnd.openxmlformats-officedocument.oleObject"/>
  <Override PartName="/xl/embeddings/oleObject383.bin" ContentType="application/vnd.openxmlformats-officedocument.oleObject"/>
  <Override PartName="/xl/embeddings/oleObject730.bin" ContentType="application/vnd.openxmlformats-officedocument.oleObject"/>
  <Override PartName="/xl/embeddings/oleObject828.bin" ContentType="application/vnd.openxmlformats-officedocument.oleObject"/>
  <Override PartName="/xl/embeddings/oleObject875.bin" ContentType="application/vnd.openxmlformats-officedocument.oleObject"/>
  <Override PartName="/xl/embeddings/oleObject1000.bin" ContentType="application/vnd.openxmlformats-officedocument.oleObject"/>
  <Override PartName="/xl/embeddings/oleObject87.bin" ContentType="application/vnd.openxmlformats-officedocument.oleObject"/>
  <Override PartName="/xl/embeddings/oleObject128.bin" ContentType="application/vnd.openxmlformats-officedocument.oleObject"/>
  <Override PartName="/xl/embeddings/oleObject175.bin" ContentType="application/vnd.openxmlformats-officedocument.oleObject"/>
  <Override PartName="/xl/embeddings/oleObject522.bin" ContentType="application/vnd.openxmlformats-officedocument.oleObject"/>
  <Override PartName="/xl/embeddings/oleObject667.bin" ContentType="application/vnd.openxmlformats-officedocument.oleObject"/>
  <Override PartName="/xl/embeddings/oleObject806.bin" ContentType="application/vnd.openxmlformats-officedocument.oleObject"/>
  <Override PartName="/xl/embeddings/oleObject853.bin" ContentType="application/vnd.openxmlformats-officedocument.oleObject"/>
  <Override PartName="/xl/embeddings/oleObject998.bin" ContentType="application/vnd.openxmlformats-officedocument.oleObject"/>
  <Override PartName="/xl/embeddings/oleObject18.bin" ContentType="application/vnd.openxmlformats-officedocument.oleObject"/>
  <Override PartName="/xl/embeddings/oleObject65.bin" ContentType="application/vnd.openxmlformats-officedocument.oleObject"/>
  <Override PartName="/xl/embeddings/oleObject314.bin" ContentType="application/vnd.openxmlformats-officedocument.oleObject"/>
  <Override PartName="/xl/embeddings/oleObject361.bin" ContentType="application/vnd.openxmlformats-officedocument.oleObject"/>
  <Override PartName="/xl/embeddings/oleObject459.bin" ContentType="application/vnd.openxmlformats-officedocument.oleObject"/>
  <Override PartName="/xl/embeddings/oleObject500.bin" ContentType="application/vnd.openxmlformats-officedocument.oleObject"/>
  <Override PartName="/xl/embeddings/oleObject645.bin" ContentType="application/vnd.openxmlformats-officedocument.oleObject"/>
  <Override PartName="/xl/embeddings/oleObject692.bin" ContentType="application/vnd.openxmlformats-officedocument.oleObject"/>
  <Override PartName="/xl/embeddings/oleObject929.bin" ContentType="application/vnd.openxmlformats-officedocument.oleObject"/>
  <Override PartName="/xl/embeddings/oleObject976.bin" ContentType="application/vnd.openxmlformats-officedocument.oleObject"/>
  <Override PartName="/xl/embeddings/oleObject106.bin" ContentType="application/vnd.openxmlformats-officedocument.oleObject"/>
  <Override PartName="/xl/embeddings/oleObject153.bin" ContentType="application/vnd.openxmlformats-officedocument.oleObject"/>
  <Override PartName="/xl/embeddings/oleObject298.bin" ContentType="application/vnd.openxmlformats-officedocument.oleObject"/>
  <Override PartName="/xl/embeddings/oleObject437.bin" ContentType="application/vnd.openxmlformats-officedocument.oleObject"/>
  <Override PartName="/xl/embeddings/oleObject484.bin" ContentType="application/vnd.openxmlformats-officedocument.oleObject"/>
  <Override PartName="/xl/embeddings/oleObject768.bin" ContentType="application/vnd.openxmlformats-officedocument.oleObject"/>
  <Override PartName="/xl/embeddings/oleObject831.bin" ContentType="application/vnd.openxmlformats-officedocument.oleObject"/>
  <Override PartName="/xl/embeddings/oleObject43.bin" ContentType="application/vnd.openxmlformats-officedocument.oleObject"/>
  <Override PartName="/xl/embeddings/oleObject229.bin" ContentType="application/vnd.openxmlformats-officedocument.oleObject"/>
  <Override PartName="/xl/embeddings/oleObject670.bin" ContentType="application/vnd.openxmlformats-officedocument.oleObject"/>
  <Override PartName="/xl/embeddings/oleObject907.bin" ContentType="application/vnd.openxmlformats-officedocument.oleObject"/>
  <Override PartName="/xl/embeddings/oleObject399.bin" ContentType="application/vnd.openxmlformats-officedocument.oleObject"/>
  <Override PartName="/xl/embeddings/oleObject415.bin" ContentType="application/vnd.openxmlformats-officedocument.oleObject"/>
  <Override PartName="/xl/embeddings/oleObject601.bin" ContentType="application/vnd.openxmlformats-officedocument.oleObject"/>
  <Override PartName="/xl/embeddings/oleObject746.bin" ContentType="application/vnd.openxmlformats-officedocument.oleObject"/>
  <Override PartName="/xl/embeddings/oleObject932.bin" ContentType="application/vnd.openxmlformats-officedocument.oleObject"/>
  <Override PartName="/xl/embeddings/oleObject254.bin" ContentType="application/vnd.openxmlformats-officedocument.oleObject"/>
  <Override PartName="/xl/embeddings/oleObject440.bin" ContentType="application/vnd.openxmlformats-officedocument.oleObject"/>
  <Override PartName="/xl/embeddings/oleObject585.bin" ContentType="application/vnd.openxmlformats-officedocument.oleObject"/>
  <Override PartName="/xl/embeddings/oleObject771.bin" ContentType="application/vnd.openxmlformats-officedocument.oleObject"/>
  <Override PartName="/xl/embeddings/oleObject516.bin" ContentType="application/vnd.openxmlformats-officedocument.oleObject"/>
  <Override PartName="/xl/embeddings/oleObject169.bin" ContentType="application/vnd.openxmlformats-officedocument.oleObject"/>
  <Override PartName="/xl/embeddings/oleObject355.bin" ContentType="application/vnd.openxmlformats-officedocument.oleObject"/>
  <Override PartName="/xl/embeddings/oleObject686.bin" ContentType="application/vnd.openxmlformats-officedocument.oleObject"/>
  <Override PartName="/xl/embeddings/oleObject702.bin" ContentType="application/vnd.openxmlformats-officedocument.oleObject"/>
  <Override PartName="/xl/embeddings/oleObject847.bin" ContentType="application/vnd.openxmlformats-officedocument.oleObject"/>
  <Override PartName="/xl/embeddings/oleObject59.bin" ContentType="application/vnd.openxmlformats-officedocument.oleObject"/>
  <Override PartName="/xl/embeddings/oleObject194.bin" ContentType="application/vnd.openxmlformats-officedocument.oleObject"/>
  <Override PartName="/xl/embeddings/oleObject210.bin" ContentType="application/vnd.openxmlformats-officedocument.oleObject"/>
  <Override PartName="/xl/embeddings/oleObject541.bin" ContentType="application/vnd.openxmlformats-officedocument.oleObject"/>
  <Override PartName="/xl/embeddings/oleObject872.bin" ContentType="application/vnd.openxmlformats-officedocument.oleObject"/>
  <Override PartName="/xl/embeddings/oleObject84.bin" ContentType="application/vnd.openxmlformats-officedocument.oleObject"/>
  <Override PartName="/xl/embeddings/oleObject380.bin" ContentType="application/vnd.openxmlformats-officedocument.oleObject"/>
  <Override PartName="/xl/embeddings/oleObject617.bin" ContentType="application/vnd.openxmlformats-officedocument.oleObject"/>
  <Override PartName="/xl/embeddings/oleObject948.bin" ContentType="application/vnd.openxmlformats-officedocument.oleObject"/>
  <Override PartName="/xl/embeddings/oleObject125.bin" ContentType="application/vnd.openxmlformats-officedocument.oleObject"/>
  <Override PartName="/xl/embeddings/oleObject311.bin" ContentType="application/vnd.openxmlformats-officedocument.oleObject"/>
  <Override PartName="/xl/embeddings/oleObject456.bin" ContentType="application/vnd.openxmlformats-officedocument.oleObject"/>
  <Override PartName="/xl/embeddings/oleObject787.bin" ContentType="application/vnd.openxmlformats-officedocument.oleObject"/>
  <Override PartName="/xl/embeddings/oleObject803.bin" ContentType="application/vnd.openxmlformats-officedocument.oleObject"/>
  <Override PartName="/xl/embeddings/oleObject15.bin" ContentType="application/vnd.openxmlformats-officedocument.oleObject"/>
  <Override PartName="/xl/embeddings/oleObject150.bin" ContentType="application/vnd.openxmlformats-officedocument.oleObject"/>
  <Override PartName="/xl/embeddings/oleObject295.bin" ContentType="application/vnd.openxmlformats-officedocument.oleObject"/>
  <Override PartName="/xl/embeddings/oleObject642.bin" ContentType="application/vnd.openxmlformats-officedocument.oleObject"/>
  <Override PartName="/xl/embeddings/oleObject973.bin" ContentType="application/vnd.openxmlformats-officedocument.oleObject"/>
  <Override PartName="/xl/embeddings/oleObject40.bin" ContentType="application/vnd.openxmlformats-officedocument.oleObject"/>
  <Override PartName="/xl/embeddings/oleObject481.bin" ContentType="application/vnd.openxmlformats-officedocument.oleObject"/>
  <Override PartName="/xl/embeddings/oleObject718.bin" ContentType="application/vnd.openxmlformats-officedocument.oleObject"/>
  <Override PartName="/xl/embeddings/oleObject904.bin" ContentType="application/vnd.openxmlformats-officedocument.oleObject"/>
  <Default Extension="emf" ContentType="image/x-emf"/>
  <Override PartName="/xl/embeddings/oleObject226.bin" ContentType="application/vnd.openxmlformats-officedocument.oleObject"/>
  <Override PartName="/xl/embeddings/oleObject412.bin" ContentType="application/vnd.openxmlformats-officedocument.oleObject"/>
  <Override PartName="/xl/embeddings/oleObject557.bin" ContentType="application/vnd.openxmlformats-officedocument.oleObject"/>
  <Override PartName="/xl/embeddings/oleObject743.bin" ContentType="application/vnd.openxmlformats-officedocument.oleObject"/>
  <Override PartName="/xl/embeddings/oleObject888.bin" ContentType="application/vnd.openxmlformats-officedocument.oleObject"/>
  <Override PartName="/xl/embeddings/oleObject251.bin" ContentType="application/vnd.openxmlformats-officedocument.oleObject"/>
  <Override PartName="/xl/embeddings/oleObject396.bin" ContentType="application/vnd.openxmlformats-officedocument.oleObject"/>
  <Override PartName="/xl/embeddings/oleObject582.bin" ContentType="application/vnd.openxmlformats-officedocument.oleObject"/>
  <Override PartName="/xl/embeddings/oleObject819.bin" ContentType="application/vnd.openxmlformats-officedocument.oleObject"/>
  <Override PartName="/xl/embeddings/oleObject327.bin" ContentType="application/vnd.openxmlformats-officedocument.oleObject"/>
  <Override PartName="/xl/embeddings/oleObject658.bin" ContentType="application/vnd.openxmlformats-officedocument.oleObject"/>
  <Override PartName="/xl/embeddings/oleObject166.bin" ContentType="application/vnd.openxmlformats-officedocument.oleObject"/>
  <Override PartName="/xl/embeddings/oleObject497.bin" ContentType="application/vnd.openxmlformats-officedocument.oleObject"/>
  <Override PartName="/xl/embeddings/oleObject513.bin" ContentType="application/vnd.openxmlformats-officedocument.oleObject"/>
  <Override PartName="/xl/embeddings/oleObject844.bin" ContentType="application/vnd.openxmlformats-officedocument.oleObject"/>
  <Override PartName="/xl/embeddings/oleObject989.bin" ContentType="application/vnd.openxmlformats-officedocument.oleObject"/>
  <Override PartName="/xl/calcChain.xml" ContentType="application/vnd.openxmlformats-officedocument.spreadsheetml.calcChain+xml"/>
  <Override PartName="/xl/embeddings/oleObject56.bin" ContentType="application/vnd.openxmlformats-officedocument.oleObject"/>
  <Override PartName="/xl/embeddings/oleObject352.bin" ContentType="application/vnd.openxmlformats-officedocument.oleObject"/>
  <Override PartName="/xl/embeddings/oleObject683.bin" ContentType="application/vnd.openxmlformats-officedocument.oleObject"/>
  <Override PartName="/xl/embeddings/oleObject191.bin" ContentType="application/vnd.openxmlformats-officedocument.oleObject"/>
  <Override PartName="/xl/embeddings/oleObject428.bin" ContentType="application/vnd.openxmlformats-officedocument.oleObject"/>
  <Override PartName="/xl/embeddings/oleObject614.bin" ContentType="application/vnd.openxmlformats-officedocument.oleObject"/>
  <Override PartName="/xl/embeddings/oleObject759.bin" ContentType="application/vnd.openxmlformats-officedocument.oleObject"/>
  <Override PartName="/xl/embeddings/oleObject81.bin" ContentType="application/vnd.openxmlformats-officedocument.oleObject"/>
  <Override PartName="/xl/embeddings/oleObject122.bin" ContentType="application/vnd.openxmlformats-officedocument.oleObject"/>
  <Override PartName="/xl/embeddings/oleObject267.bin" ContentType="application/vnd.openxmlformats-officedocument.oleObject"/>
  <Override PartName="/xl/embeddings/oleObject453.bin" ContentType="application/vnd.openxmlformats-officedocument.oleObject"/>
  <Override PartName="/xl/embeddings/oleObject598.bin" ContentType="application/vnd.openxmlformats-officedocument.oleObject"/>
  <Override PartName="/xl/embeddings/oleObject800.bin" ContentType="application/vnd.openxmlformats-officedocument.oleObject"/>
  <Override PartName="/xl/embeddings/oleObject945.bin" ContentType="application/vnd.openxmlformats-officedocument.oleObject"/>
  <Override PartName="/xl/embeddings/oleObject1007.bin" ContentType="application/vnd.openxmlformats-officedocument.oleObject"/>
  <Override PartName="/xl/embeddings/oleObject12.bin" ContentType="application/vnd.openxmlformats-officedocument.oleObject"/>
  <Override PartName="/xl/embeddings/oleObject292.bin" ContentType="application/vnd.openxmlformats-officedocument.oleObject"/>
  <Override PartName="/xl/embeddings/oleObject784.bin" ContentType="application/vnd.openxmlformats-officedocument.oleObject"/>
  <Override PartName="/xl/embeddings/oleObject970.bin" ContentType="application/vnd.openxmlformats-officedocument.oleObject"/>
  <Override PartName="/xl/embeddings/oleObject529.bin" ContentType="application/vnd.openxmlformats-officedocument.oleObject"/>
  <Override PartName="/xl/embeddings/oleObject715.bin" ContentType="application/vnd.openxmlformats-officedocument.oleObject"/>
  <Override PartName="/xl/embeddings/oleObject223.bin" ContentType="application/vnd.openxmlformats-officedocument.oleObject"/>
  <Override PartName="/xl/embeddings/oleObject368.bin" ContentType="application/vnd.openxmlformats-officedocument.oleObject"/>
  <Override PartName="/xl/embeddings/oleObject554.bin" ContentType="application/vnd.openxmlformats-officedocument.oleObject"/>
  <Override PartName="/xl/embeddings/oleObject699.bin" ContentType="application/vnd.openxmlformats-officedocument.oleObject"/>
  <Override PartName="/xl/embeddings/oleObject885.bin" ContentType="application/vnd.openxmlformats-officedocument.oleObject"/>
  <Override PartName="/xl/embeddings/oleObject901.bin" ContentType="application/vnd.openxmlformats-officedocument.oleObject"/>
  <Override PartName="/xl/embeddings/oleObject393.bin" ContentType="application/vnd.openxmlformats-officedocument.oleObject"/>
  <Override PartName="/xl/embeddings/oleObject740.bin" ContentType="application/vnd.openxmlformats-officedocument.oleObject"/>
  <Override PartName="/xl/embeddings/oleObject97.bin" ContentType="application/vnd.openxmlformats-officedocument.oleObject"/>
  <Override PartName="/xl/embeddings/oleObject138.bin" ContentType="application/vnd.openxmlformats-officedocument.oleObject"/>
  <Override PartName="/xl/embeddings/oleObject469.bin" ContentType="application/vnd.openxmlformats-officedocument.oleObject"/>
  <Override PartName="/xl/embeddings/oleObject816.bin" ContentType="application/vnd.openxmlformats-officedocument.oleObject"/>
  <Override PartName="/xl/embeddings/oleObject28.bin" ContentType="application/vnd.openxmlformats-officedocument.oleObject"/>
  <Override PartName="/xl/embeddings/oleObject324.bin" ContentType="application/vnd.openxmlformats-officedocument.oleObject"/>
  <Override PartName="/xl/embeddings/oleObject510.bin" ContentType="application/vnd.openxmlformats-officedocument.oleObject"/>
  <Override PartName="/xl/embeddings/oleObject655.bin" ContentType="application/vnd.openxmlformats-officedocument.oleObject"/>
  <Override PartName="/xl/embeddings/oleObject841.bin" ContentType="application/vnd.openxmlformats-officedocument.oleObject"/>
  <Override PartName="/xl/embeddings/oleObject986.bin" ContentType="application/vnd.openxmlformats-officedocument.oleObject"/>
  <Override PartName="/xl/embeddings/oleObject163.bin" ContentType="application/vnd.openxmlformats-officedocument.oleObject"/>
  <Override PartName="/xl/embeddings/oleObject494.bin" ContentType="application/vnd.openxmlformats-officedocument.oleObject"/>
  <Override PartName="/xl/embeddings/oleObject680.bin" ContentType="application/vnd.openxmlformats-officedocument.oleObject"/>
  <Override PartName="/xl/embeddings/oleObject53.bin" ContentType="application/vnd.openxmlformats-officedocument.oleObject"/>
  <Override PartName="/xl/embeddings/oleObject239.bin" ContentType="application/vnd.openxmlformats-officedocument.oleObject"/>
  <Override PartName="/xl/embeddings/oleObject425.bin" ContentType="application/vnd.openxmlformats-officedocument.oleObject"/>
  <Override PartName="/xl/embeddings/oleObject917.bin" ContentType="application/vnd.openxmlformats-officedocument.oleObject"/>
  <Override PartName="/xl/embeddings/oleObject264.bin" ContentType="application/vnd.openxmlformats-officedocument.oleObject"/>
  <Override PartName="/xl/embeddings/oleObject611.bin" ContentType="application/vnd.openxmlformats-officedocument.oleObject"/>
  <Override PartName="/xl/embeddings/oleObject756.bin" ContentType="application/vnd.openxmlformats-officedocument.oleObject"/>
  <Override PartName="/xl/embeddings/oleObject942.bin" ContentType="application/vnd.openxmlformats-officedocument.oleObject"/>
  <Override PartName="/xl/embeddings/oleObject450.bin" ContentType="application/vnd.openxmlformats-officedocument.oleObject"/>
  <Override PartName="/xl/embeddings/oleObject595.bin" ContentType="application/vnd.openxmlformats-officedocument.oleObject"/>
  <Override PartName="/xl/embeddings/oleObject781.bin" ContentType="application/vnd.openxmlformats-officedocument.oleObject"/>
  <Override PartName="/xl/embeddings/oleObject1004.bin" ContentType="application/vnd.openxmlformats-officedocument.oleObject"/>
  <Override PartName="/xl/embeddings/oleObject179.bin" ContentType="application/vnd.openxmlformats-officedocument.oleObject"/>
  <Override PartName="/xl/embeddings/oleObject526.bin" ContentType="application/vnd.openxmlformats-officedocument.oleObject"/>
  <Override PartName="/xl/embeddings/oleObject857.bin" ContentType="application/vnd.openxmlformats-officedocument.oleObject"/>
  <Override PartName="/xl/worksheets/sheet2.xml" ContentType="application/vnd.openxmlformats-officedocument.spreadsheetml.worksheet+xml"/>
  <Override PartName="/xl/embeddings/oleObject69.bin" ContentType="application/vnd.openxmlformats-officedocument.oleObject"/>
  <Override PartName="/xl/embeddings/oleObject220.bin" ContentType="application/vnd.openxmlformats-officedocument.oleObject"/>
  <Override PartName="/xl/embeddings/oleObject365.bin" ContentType="application/vnd.openxmlformats-officedocument.oleObject"/>
  <Override PartName="/xl/embeddings/oleObject696.bin" ContentType="application/vnd.openxmlformats-officedocument.oleObject"/>
  <Override PartName="/xl/embeddings/oleObject712.bin" ContentType="application/vnd.openxmlformats-officedocument.oleObject"/>
  <Override PartName="/xl/embeddings/oleObject551.bin" ContentType="application/vnd.openxmlformats-officedocument.oleObject"/>
  <Override PartName="/xl/embeddings/oleObject882.bin" ContentType="application/vnd.openxmlformats-officedocument.oleObject"/>
  <Override PartName="/xl/embeddings/oleObject94.bin" ContentType="application/vnd.openxmlformats-officedocument.oleObject"/>
  <Override PartName="/xl/embeddings/oleObject390.bin" ContentType="application/vnd.openxmlformats-officedocument.oleObject"/>
  <Override PartName="/xl/embeddings/oleObject627.bin" ContentType="application/vnd.openxmlformats-officedocument.oleObject"/>
  <Override PartName="/xl/embeddings/oleObject813.bin" ContentType="application/vnd.openxmlformats-officedocument.oleObject"/>
  <Override PartName="/xl/embeddings/oleObject958.bin" ContentType="application/vnd.openxmlformats-officedocument.oleObject"/>
  <Override PartName="/xl/embeddings/oleObject25.bin" ContentType="application/vnd.openxmlformats-officedocument.oleObject"/>
  <Override PartName="/xl/embeddings/oleObject135.bin" ContentType="application/vnd.openxmlformats-officedocument.oleObject"/>
  <Override PartName="/xl/embeddings/oleObject321.bin" ContentType="application/vnd.openxmlformats-officedocument.oleObject"/>
  <Override PartName="/xl/embeddings/oleObject466.bin" ContentType="application/vnd.openxmlformats-officedocument.oleObject"/>
  <Override PartName="/xl/embeddings/oleObject652.bin" ContentType="application/vnd.openxmlformats-officedocument.oleObject"/>
  <Override PartName="/xl/embeddings/oleObject797.bin" ContentType="application/vnd.openxmlformats-officedocument.oleObject"/>
  <Override PartName="/xl/embeddings/oleObject983.bin" ContentType="application/vnd.openxmlformats-officedocument.oleObject"/>
  <Override PartName="/xl/embeddings/oleObject160.bin" ContentType="application/vnd.openxmlformats-officedocument.oleObject"/>
  <Override PartName="/xl/embeddings/oleObject491.bin" ContentType="application/vnd.openxmlformats-officedocument.oleObject"/>
  <Override PartName="/xl/embeddings/oleObject728.bin" ContentType="application/vnd.openxmlformats-officedocument.oleObject"/>
  <Override PartName="/xl/embeddings/oleObject50.bin" ContentType="application/vnd.openxmlformats-officedocument.oleObject"/>
  <Override PartName="/xl/embeddings/oleObject236.bin" ContentType="application/vnd.openxmlformats-officedocument.oleObject"/>
  <Override PartName="/xl/embeddings/oleObject567.bin" ContentType="application/vnd.openxmlformats-officedocument.oleObject"/>
  <Override PartName="/xl/embeddings/oleObject914.bin" ContentType="application/vnd.openxmlformats-officedocument.oleObject"/>
  <Override PartName="/xl/embeddings/oleObject422.bin" ContentType="application/vnd.openxmlformats-officedocument.oleObject"/>
  <Override PartName="/xl/embeddings/oleObject753.bin" ContentType="application/vnd.openxmlformats-officedocument.oleObject"/>
  <Override PartName="/xl/embeddings/oleObject898.bin" ContentType="application/vnd.openxmlformats-officedocument.oleObject"/>
  <Override PartName="/xl/embeddings/oleObject261.bin" ContentType="application/vnd.openxmlformats-officedocument.oleObject"/>
  <Override PartName="/xl/embeddings/oleObject592.bin" ContentType="application/vnd.openxmlformats-officedocument.oleObject"/>
  <Override PartName="/xl/embeddings/oleObject829.bin" ContentType="application/vnd.openxmlformats-officedocument.oleObject"/>
  <Override PartName="/xl/embeddings/oleObject1001.bin" ContentType="application/vnd.openxmlformats-officedocument.oleObject"/>
  <Override PartName="/xl/embeddings/oleObject337.bin" ContentType="application/vnd.openxmlformats-officedocument.oleObject"/>
  <Override PartName="/xl/embeddings/oleObject523.bin" ContentType="application/vnd.openxmlformats-officedocument.oleObject"/>
  <Override PartName="/xl/embeddings/oleObject668.bin" ContentType="application/vnd.openxmlformats-officedocument.oleObject"/>
  <Override PartName="/xl/embeddings/oleObject999.bin" ContentType="application/vnd.openxmlformats-officedocument.oleObject"/>
  <Override PartName="/xl/externalLinks/externalLink1.xml" ContentType="application/vnd.openxmlformats-officedocument.spreadsheetml.externalLink+xml"/>
  <Override PartName="/xl/embeddings/oleObject176.bin" ContentType="application/vnd.openxmlformats-officedocument.oleObject"/>
  <Override PartName="/xl/embeddings/oleObject362.bin" ContentType="application/vnd.openxmlformats-officedocument.oleObject"/>
  <Override PartName="/xl/embeddings/oleObject854.bin" ContentType="application/vnd.openxmlformats-officedocument.oleObject"/>
  <Override PartName="/xl/embeddings/oleObject66.bin" ContentType="application/vnd.openxmlformats-officedocument.oleObject"/>
  <Override PartName="/xl/embeddings/oleObject107.bin" ContentType="application/vnd.openxmlformats-officedocument.oleObject"/>
  <Override PartName="/xl/embeddings/oleObject693.bin" ContentType="application/vnd.openxmlformats-officedocument.oleObject"/>
  <Override PartName="/xl/embeddings/oleObject9.bin" ContentType="application/vnd.openxmlformats-officedocument.oleObject"/>
  <Override PartName="/xl/embeddings/oleObject91.bin" ContentType="application/vnd.openxmlformats-officedocument.oleObject"/>
  <Override PartName="/xl/embeddings/oleObject438.bin" ContentType="application/vnd.openxmlformats-officedocument.oleObject"/>
  <Override PartName="/xl/embeddings/oleObject624.bin" ContentType="application/vnd.openxmlformats-officedocument.oleObject"/>
  <Override PartName="/xl/embeddings/oleObject769.bin" ContentType="application/vnd.openxmlformats-officedocument.oleObject"/>
  <Override PartName="/xl/embeddings/oleObject955.bin" ContentType="application/vnd.openxmlformats-officedocument.oleObject"/>
  <Default Extension="bin" ContentType="application/vnd.openxmlformats-officedocument.spreadsheetml.printerSettings"/>
  <Override PartName="/xl/embeddings/oleObject132.bin" ContentType="application/vnd.openxmlformats-officedocument.oleObject"/>
  <Override PartName="/xl/embeddings/oleObject277.bin" ContentType="application/vnd.openxmlformats-officedocument.oleObject"/>
  <Override PartName="/xl/embeddings/oleObject463.bin" ContentType="application/vnd.openxmlformats-officedocument.oleObject"/>
  <Override PartName="/xl/embeddings/oleObject794.bin" ContentType="application/vnd.openxmlformats-officedocument.oleObject"/>
  <Override PartName="/xl/embeddings/oleObject810.bin" ContentType="application/vnd.openxmlformats-officedocument.oleObject"/>
  <Override PartName="/xl/embeddings/oleObject1017.bin" ContentType="application/vnd.openxmlformats-officedocument.oleObject"/>
  <Override PartName="/xl/embeddings/oleObject22.bin" ContentType="application/vnd.openxmlformats-officedocument.oleObject"/>
  <Override PartName="/xl/embeddings/oleObject208.bin" ContentType="application/vnd.openxmlformats-officedocument.oleObject"/>
  <Override PartName="/xl/embeddings/oleObject539.bin" ContentType="application/vnd.openxmlformats-officedocument.oleObject"/>
  <Override PartName="/xl/embeddings/oleObject980.bin" ContentType="application/vnd.openxmlformats-officedocument.oleObject"/>
  <Override PartName="/xl/embeddings/oleObject378.bin" ContentType="application/vnd.openxmlformats-officedocument.oleObject"/>
  <Override PartName="/xl/embeddings/oleObject725.bin" ContentType="application/vnd.openxmlformats-officedocument.oleObject"/>
  <Override PartName="/xl/embeddings/oleObject911.bin" ContentType="application/vnd.openxmlformats-officedocument.oleObject"/>
  <Override PartName="/xl/embeddings/oleObject233.bin" ContentType="application/vnd.openxmlformats-officedocument.oleObject"/>
  <Override PartName="/xl/embeddings/oleObject564.bin" ContentType="application/vnd.openxmlformats-officedocument.oleObject"/>
  <Override PartName="/xl/embeddings/oleObject750.bin" ContentType="application/vnd.openxmlformats-officedocument.oleObject"/>
  <Override PartName="/xl/embeddings/oleObject895.bin" ContentType="application/vnd.openxmlformats-officedocument.oleObject"/>
  <Override PartName="/xl/embeddings/oleObject309.bin" ContentType="application/vnd.openxmlformats-officedocument.oleObject"/>
  <Override PartName="/xl/embeddings/oleObject148.bin" ContentType="application/vnd.openxmlformats-officedocument.oleObject"/>
  <Override PartName="/xl/embeddings/oleObject334.bin" ContentType="application/vnd.openxmlformats-officedocument.oleObject"/>
  <Override PartName="/xl/embeddings/oleObject479.bin" ContentType="application/vnd.openxmlformats-officedocument.oleObject"/>
  <Override PartName="/xl/embeddings/oleObject826.bin" ContentType="application/vnd.openxmlformats-officedocument.oleObject"/>
  <Override PartName="/xl/comments1.xml" ContentType="application/vnd.openxmlformats-officedocument.spreadsheetml.comments+xml"/>
  <Override PartName="/xl/embeddings/oleObject38.bin" ContentType="application/vnd.openxmlformats-officedocument.oleObject"/>
  <Override PartName="/xl/embeddings/oleObject173.bin" ContentType="application/vnd.openxmlformats-officedocument.oleObject"/>
  <Override PartName="/xl/embeddings/oleObject520.bin" ContentType="application/vnd.openxmlformats-officedocument.oleObject"/>
  <Override PartName="/xl/embeddings/oleObject665.bin" ContentType="application/vnd.openxmlformats-officedocument.oleObject"/>
  <Override PartName="/xl/embeddings/oleObject851.bin" ContentType="application/vnd.openxmlformats-officedocument.oleObject"/>
  <Override PartName="/xl/embeddings/oleObject996.bin" ContentType="application/vnd.openxmlformats-officedocument.oleObject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defaultThemeVersion="124226"/>
  <bookViews>
    <workbookView xWindow="360" yWindow="45" windowWidth="20955" windowHeight="9465"/>
  </bookViews>
  <sheets>
    <sheet name="ORÇ PMA" sheetId="1" r:id="rId1"/>
    <sheet name="COMPOSIÇÕES PMA" sheetId="3" r:id="rId2"/>
    <sheet name="ORÇ ZEIS" sheetId="2" r:id="rId3"/>
    <sheet name="COMPOSIÇÃO ZEIS" sheetId="4" r:id="rId4"/>
  </sheets>
  <externalReferences>
    <externalReference r:id="rId5"/>
  </externalReferences>
  <definedNames>
    <definedName name="_xlnm.Print_Area" localSheetId="1">'COMPOSIÇÕES PMA'!$A$1:$H$2211</definedName>
  </definedNames>
  <calcPr calcId="125725"/>
</workbook>
</file>

<file path=xl/calcChain.xml><?xml version="1.0" encoding="utf-8"?>
<calcChain xmlns="http://schemas.openxmlformats.org/spreadsheetml/2006/main">
  <c r="B32" i="1"/>
  <c r="H744" i="4"/>
  <c r="H743"/>
  <c r="H742"/>
  <c r="H740"/>
  <c r="H739"/>
  <c r="H747" s="1"/>
  <c r="H749" s="1"/>
  <c r="H748" s="1"/>
  <c r="H729"/>
  <c r="H728"/>
  <c r="H727"/>
  <c r="H725"/>
  <c r="H724"/>
  <c r="H714"/>
  <c r="H713"/>
  <c r="H712"/>
  <c r="H710"/>
  <c r="H709"/>
  <c r="H717" s="1"/>
  <c r="H719" s="1"/>
  <c r="H718" s="1"/>
  <c r="H699"/>
  <c r="H698"/>
  <c r="H697"/>
  <c r="H696"/>
  <c r="F683"/>
  <c r="H683" s="1"/>
  <c r="H688" s="1"/>
  <c r="H690" s="1"/>
  <c r="H689" s="1"/>
  <c r="H673"/>
  <c r="H672"/>
  <c r="F671"/>
  <c r="H671" s="1"/>
  <c r="H669"/>
  <c r="H668"/>
  <c r="H676" s="1"/>
  <c r="H678" s="1"/>
  <c r="H677" s="1"/>
  <c r="H658"/>
  <c r="H657"/>
  <c r="H656"/>
  <c r="H655"/>
  <c r="H661" s="1"/>
  <c r="H663" s="1"/>
  <c r="H662" s="1"/>
  <c r="H654"/>
  <c r="H645"/>
  <c r="H644"/>
  <c r="H643"/>
  <c r="H642"/>
  <c r="H641"/>
  <c r="H633"/>
  <c r="H632"/>
  <c r="H631"/>
  <c r="H630"/>
  <c r="H629"/>
  <c r="H628"/>
  <c r="H627"/>
  <c r="H626"/>
  <c r="H618"/>
  <c r="H617"/>
  <c r="H616"/>
  <c r="H615"/>
  <c r="H614"/>
  <c r="H606"/>
  <c r="H605"/>
  <c r="H604"/>
  <c r="H603"/>
  <c r="H602"/>
  <c r="H592"/>
  <c r="H591"/>
  <c r="H590"/>
  <c r="H589"/>
  <c r="H580"/>
  <c r="H579"/>
  <c r="H578"/>
  <c r="H577"/>
  <c r="H576"/>
  <c r="H583" s="1"/>
  <c r="H566"/>
  <c r="H565"/>
  <c r="F564"/>
  <c r="H564" s="1"/>
  <c r="H562"/>
  <c r="H561"/>
  <c r="H569" s="1"/>
  <c r="H571" s="1"/>
  <c r="H570" s="1"/>
  <c r="H551"/>
  <c r="H550"/>
  <c r="H549"/>
  <c r="H548"/>
  <c r="H547"/>
  <c r="H546"/>
  <c r="H545"/>
  <c r="H544"/>
  <c r="H543"/>
  <c r="H542"/>
  <c r="H541"/>
  <c r="H539"/>
  <c r="H538"/>
  <c r="H537"/>
  <c r="H536"/>
  <c r="H535"/>
  <c r="H534"/>
  <c r="H524"/>
  <c r="H523"/>
  <c r="H521"/>
  <c r="H520"/>
  <c r="H527" s="1"/>
  <c r="H529" s="1"/>
  <c r="H528" s="1"/>
  <c r="H510"/>
  <c r="H508"/>
  <c r="H507"/>
  <c r="H497"/>
  <c r="H495"/>
  <c r="H493"/>
  <c r="H500" s="1"/>
  <c r="H502" s="1"/>
  <c r="H501" s="1"/>
  <c r="H483"/>
  <c r="H482"/>
  <c r="H481"/>
  <c r="H479"/>
  <c r="H478"/>
  <c r="H468"/>
  <c r="H467"/>
  <c r="H466"/>
  <c r="H464"/>
  <c r="H463"/>
  <c r="H453"/>
  <c r="H452"/>
  <c r="H451"/>
  <c r="H449"/>
  <c r="H448"/>
  <c r="H438"/>
  <c r="H437"/>
  <c r="H435"/>
  <c r="H434"/>
  <c r="H433"/>
  <c r="H423"/>
  <c r="H426" s="1"/>
  <c r="H428" s="1"/>
  <c r="H427" s="1"/>
  <c r="H413"/>
  <c r="H412"/>
  <c r="H411"/>
  <c r="H409"/>
  <c r="H408"/>
  <c r="H398"/>
  <c r="H397"/>
  <c r="H401" s="1"/>
  <c r="H403" s="1"/>
  <c r="H402" s="1"/>
  <c r="H387"/>
  <c r="H386"/>
  <c r="H385"/>
  <c r="H383"/>
  <c r="H382"/>
  <c r="H372"/>
  <c r="H371"/>
  <c r="F370"/>
  <c r="H370" s="1"/>
  <c r="H369"/>
  <c r="H368"/>
  <c r="H367"/>
  <c r="H366"/>
  <c r="H365"/>
  <c r="H364"/>
  <c r="H362"/>
  <c r="H361"/>
  <c r="H360"/>
  <c r="H350"/>
  <c r="H348"/>
  <c r="H347"/>
  <c r="H353" s="1"/>
  <c r="H355" s="1"/>
  <c r="H354" s="1"/>
  <c r="H337"/>
  <c r="H335"/>
  <c r="H334"/>
  <c r="H324"/>
  <c r="H322"/>
  <c r="H321"/>
  <c r="H327" s="1"/>
  <c r="H329" s="1"/>
  <c r="H328" s="1"/>
  <c r="H311"/>
  <c r="H309"/>
  <c r="H308"/>
  <c r="H298"/>
  <c r="H296"/>
  <c r="H295"/>
  <c r="H301" s="1"/>
  <c r="H303" s="1"/>
  <c r="H302" s="1"/>
  <c r="H285"/>
  <c r="H283"/>
  <c r="H282"/>
  <c r="H272"/>
  <c r="H270"/>
  <c r="H269"/>
  <c r="H275" s="1"/>
  <c r="H277" s="1"/>
  <c r="H276" s="1"/>
  <c r="H259"/>
  <c r="H257"/>
  <c r="H256"/>
  <c r="H246"/>
  <c r="H245"/>
  <c r="H244"/>
  <c r="H249" s="1"/>
  <c r="H251" s="1"/>
  <c r="H250" s="1"/>
  <c r="H234"/>
  <c r="H233"/>
  <c r="H231"/>
  <c r="H221"/>
  <c r="H220"/>
  <c r="H219"/>
  <c r="H218"/>
  <c r="H216"/>
  <c r="H215"/>
  <c r="H205"/>
  <c r="H204"/>
  <c r="H203"/>
  <c r="H201"/>
  <c r="H200"/>
  <c r="H208" s="1"/>
  <c r="H210" s="1"/>
  <c r="H209" s="1"/>
  <c r="H190"/>
  <c r="H189"/>
  <c r="H187"/>
  <c r="H186"/>
  <c r="H193" s="1"/>
  <c r="H195" s="1"/>
  <c r="H194" s="1"/>
  <c r="H176"/>
  <c r="H175"/>
  <c r="H173"/>
  <c r="H163"/>
  <c r="F163"/>
  <c r="H162"/>
  <c r="F162"/>
  <c r="F161"/>
  <c r="F160"/>
  <c r="H160" s="1"/>
  <c r="F158"/>
  <c r="H158" s="1"/>
  <c r="H156"/>
  <c r="H155"/>
  <c r="F145"/>
  <c r="H145" s="1"/>
  <c r="F144"/>
  <c r="H144" s="1"/>
  <c r="F143"/>
  <c r="H143" s="1"/>
  <c r="F142"/>
  <c r="F141"/>
  <c r="H141" s="1"/>
  <c r="H139"/>
  <c r="F138"/>
  <c r="H138" s="1"/>
  <c r="H136"/>
  <c r="H135"/>
  <c r="F125"/>
  <c r="H125" s="1"/>
  <c r="F124"/>
  <c r="H123"/>
  <c r="F123"/>
  <c r="F113"/>
  <c r="H113" s="1"/>
  <c r="F112"/>
  <c r="H112" s="1"/>
  <c r="F111"/>
  <c r="F110"/>
  <c r="H110" s="1"/>
  <c r="H108"/>
  <c r="H106"/>
  <c r="H105"/>
  <c r="H94"/>
  <c r="H93"/>
  <c r="H91"/>
  <c r="H90"/>
  <c r="H80"/>
  <c r="H78"/>
  <c r="H77"/>
  <c r="H76"/>
  <c r="H66"/>
  <c r="H65"/>
  <c r="H62"/>
  <c r="H61"/>
  <c r="H50"/>
  <c r="H47"/>
  <c r="H46"/>
  <c r="H53" s="1"/>
  <c r="H55" s="1"/>
  <c r="H54" s="1"/>
  <c r="H36"/>
  <c r="H35"/>
  <c r="H34"/>
  <c r="H31"/>
  <c r="H30"/>
  <c r="H20"/>
  <c r="H19"/>
  <c r="H18"/>
  <c r="H15"/>
  <c r="H14"/>
  <c r="H23" s="1"/>
  <c r="H25" s="1"/>
  <c r="H24" s="1"/>
  <c r="I221" i="2"/>
  <c r="I17"/>
  <c r="I18" s="1"/>
  <c r="I16" s="1"/>
  <c r="I20"/>
  <c r="I21" s="1"/>
  <c r="I23"/>
  <c r="I24" s="1"/>
  <c r="I26"/>
  <c r="I27"/>
  <c r="I28"/>
  <c r="I33"/>
  <c r="I34" s="1"/>
  <c r="I35"/>
  <c r="I37"/>
  <c r="I38" s="1"/>
  <c r="I40"/>
  <c r="I41" s="1"/>
  <c r="I43"/>
  <c r="I44"/>
  <c r="I45"/>
  <c r="I46"/>
  <c r="I47"/>
  <c r="I48"/>
  <c r="I49"/>
  <c r="I50"/>
  <c r="I51"/>
  <c r="I56"/>
  <c r="I57" s="1"/>
  <c r="I60"/>
  <c r="I61" s="1"/>
  <c r="I63"/>
  <c r="I64" s="1"/>
  <c r="I67"/>
  <c r="I68"/>
  <c r="I69"/>
  <c r="I73"/>
  <c r="I74"/>
  <c r="I79"/>
  <c r="I80" s="1"/>
  <c r="I82"/>
  <c r="I83"/>
  <c r="I84"/>
  <c r="I85"/>
  <c r="I86"/>
  <c r="I89"/>
  <c r="I90"/>
  <c r="I91" s="1"/>
  <c r="I92"/>
  <c r="I93"/>
  <c r="I95" s="1"/>
  <c r="I94"/>
  <c r="I97"/>
  <c r="I98"/>
  <c r="I99"/>
  <c r="I102"/>
  <c r="I103"/>
  <c r="I106"/>
  <c r="I107"/>
  <c r="I110"/>
  <c r="I111"/>
  <c r="I112"/>
  <c r="I116"/>
  <c r="I117"/>
  <c r="I118"/>
  <c r="I119"/>
  <c r="I120"/>
  <c r="I121"/>
  <c r="I122"/>
  <c r="I123"/>
  <c r="I124"/>
  <c r="I125"/>
  <c r="I126"/>
  <c r="I127"/>
  <c r="I128"/>
  <c r="I129"/>
  <c r="I130"/>
  <c r="I131"/>
  <c r="I132"/>
  <c r="I133"/>
  <c r="I134"/>
  <c r="I135"/>
  <c r="I136"/>
  <c r="I137"/>
  <c r="I138"/>
  <c r="I139"/>
  <c r="I140"/>
  <c r="I141"/>
  <c r="I142"/>
  <c r="I143"/>
  <c r="I144"/>
  <c r="I145"/>
  <c r="I146"/>
  <c r="I147"/>
  <c r="I148"/>
  <c r="I149"/>
  <c r="I150"/>
  <c r="I151"/>
  <c r="I152"/>
  <c r="I153"/>
  <c r="I154"/>
  <c r="I155"/>
  <c r="I158"/>
  <c r="I182" s="1"/>
  <c r="I159"/>
  <c r="I160"/>
  <c r="I161"/>
  <c r="I162"/>
  <c r="I163"/>
  <c r="I164"/>
  <c r="I165"/>
  <c r="I166"/>
  <c r="I167"/>
  <c r="I168"/>
  <c r="I169"/>
  <c r="I170"/>
  <c r="I171"/>
  <c r="I172"/>
  <c r="I173"/>
  <c r="I174"/>
  <c r="I175"/>
  <c r="I176"/>
  <c r="I177"/>
  <c r="I178"/>
  <c r="I179"/>
  <c r="I180"/>
  <c r="I181"/>
  <c r="I184"/>
  <c r="I188" s="1"/>
  <c r="I185"/>
  <c r="I186"/>
  <c r="I187"/>
  <c r="I190"/>
  <c r="I194" s="1"/>
  <c r="I191"/>
  <c r="I192"/>
  <c r="I193"/>
  <c r="I196"/>
  <c r="I200" s="1"/>
  <c r="I197"/>
  <c r="I198"/>
  <c r="I199"/>
  <c r="I202"/>
  <c r="I203" s="1"/>
  <c r="I205"/>
  <c r="I207" s="1"/>
  <c r="I206"/>
  <c r="I209"/>
  <c r="I210" s="1"/>
  <c r="I212"/>
  <c r="I216" s="1"/>
  <c r="I213"/>
  <c r="I214"/>
  <c r="I215"/>
  <c r="I218"/>
  <c r="I220" s="1"/>
  <c r="I219"/>
  <c r="I222"/>
  <c r="I309" s="1"/>
  <c r="I223"/>
  <c r="I224"/>
  <c r="I225"/>
  <c r="I226"/>
  <c r="I227"/>
  <c r="I228"/>
  <c r="I229"/>
  <c r="I230"/>
  <c r="I231"/>
  <c r="I232"/>
  <c r="I233"/>
  <c r="I234"/>
  <c r="I235"/>
  <c r="I236"/>
  <c r="I237"/>
  <c r="I238"/>
  <c r="I239"/>
  <c r="I240"/>
  <c r="I241"/>
  <c r="I242"/>
  <c r="I243"/>
  <c r="I244"/>
  <c r="I245"/>
  <c r="I246"/>
  <c r="I247"/>
  <c r="I248"/>
  <c r="I249"/>
  <c r="I250"/>
  <c r="I251"/>
  <c r="I252"/>
  <c r="I253"/>
  <c r="I254"/>
  <c r="I255"/>
  <c r="I256"/>
  <c r="I257"/>
  <c r="I258"/>
  <c r="I259"/>
  <c r="I260"/>
  <c r="I261"/>
  <c r="I262"/>
  <c r="I263"/>
  <c r="I264"/>
  <c r="I265"/>
  <c r="I266"/>
  <c r="I267"/>
  <c r="I268"/>
  <c r="I269"/>
  <c r="I270"/>
  <c r="I271"/>
  <c r="I272"/>
  <c r="I273"/>
  <c r="I274"/>
  <c r="I275"/>
  <c r="I276"/>
  <c r="I277"/>
  <c r="I278"/>
  <c r="I279"/>
  <c r="I280"/>
  <c r="I281"/>
  <c r="I282"/>
  <c r="I283"/>
  <c r="I284"/>
  <c r="I285"/>
  <c r="I286"/>
  <c r="I287"/>
  <c r="I288"/>
  <c r="I289"/>
  <c r="I290"/>
  <c r="I291"/>
  <c r="I292"/>
  <c r="I293"/>
  <c r="I294"/>
  <c r="I295"/>
  <c r="I296"/>
  <c r="I297"/>
  <c r="I298"/>
  <c r="I299"/>
  <c r="I300"/>
  <c r="I301"/>
  <c r="I302"/>
  <c r="I303"/>
  <c r="I304"/>
  <c r="I305"/>
  <c r="I306"/>
  <c r="I307"/>
  <c r="I308"/>
  <c r="I14"/>
  <c r="I15" s="1"/>
  <c r="I13" s="1"/>
  <c r="H2206" i="3"/>
  <c r="H2205"/>
  <c r="H2204"/>
  <c r="H2203"/>
  <c r="H2202"/>
  <c r="H2201"/>
  <c r="H2200"/>
  <c r="H2198"/>
  <c r="H2197"/>
  <c r="H2196"/>
  <c r="H2195"/>
  <c r="H2209" s="1"/>
  <c r="H2211" s="1"/>
  <c r="H2210" s="1"/>
  <c r="H2185"/>
  <c r="H2184"/>
  <c r="H2183"/>
  <c r="H2182"/>
  <c r="H2181"/>
  <c r="H2180"/>
  <c r="H2188" s="1"/>
  <c r="H2190" s="1"/>
  <c r="H2189" s="1"/>
  <c r="H2170"/>
  <c r="H2169"/>
  <c r="H2168"/>
  <c r="H2166"/>
  <c r="H2165"/>
  <c r="H2155"/>
  <c r="H2154"/>
  <c r="H2153"/>
  <c r="H2151"/>
  <c r="H2150"/>
  <c r="H2158" s="1"/>
  <c r="H2160" s="1"/>
  <c r="H2159" s="1"/>
  <c r="H2141"/>
  <c r="H2140"/>
  <c r="H2138"/>
  <c r="H2137"/>
  <c r="H2143" s="1"/>
  <c r="H2145" s="1"/>
  <c r="H2144" s="1"/>
  <c r="H2127"/>
  <c r="H2126"/>
  <c r="H2125"/>
  <c r="H2124"/>
  <c r="H2123"/>
  <c r="H2122"/>
  <c r="H2121"/>
  <c r="H2120"/>
  <c r="H2119"/>
  <c r="H2118"/>
  <c r="H2117"/>
  <c r="H2116"/>
  <c r="H2115"/>
  <c r="H2108"/>
  <c r="H2107"/>
  <c r="H2106"/>
  <c r="H2105"/>
  <c r="H2104"/>
  <c r="H2103"/>
  <c r="H2094"/>
  <c r="H2093"/>
  <c r="H2092"/>
  <c r="H2091"/>
  <c r="H2090"/>
  <c r="H2097" s="1"/>
  <c r="H2099" s="1"/>
  <c r="H2098" s="1"/>
  <c r="H2081"/>
  <c r="H2080"/>
  <c r="H2079"/>
  <c r="H2078"/>
  <c r="H2077"/>
  <c r="H2076"/>
  <c r="H2075"/>
  <c r="H2074"/>
  <c r="H2084" s="1"/>
  <c r="H2086" s="1"/>
  <c r="H2085" s="1"/>
  <c r="H2065"/>
  <c r="H2064"/>
  <c r="H2063"/>
  <c r="H2062"/>
  <c r="H2061"/>
  <c r="H2060"/>
  <c r="H2059"/>
  <c r="H2050"/>
  <c r="H2049"/>
  <c r="H2048"/>
  <c r="H2047"/>
  <c r="H2046"/>
  <c r="H2053" s="1"/>
  <c r="G235" s="1"/>
  <c r="H235" s="1"/>
  <c r="H2037"/>
  <c r="H2036"/>
  <c r="H2035"/>
  <c r="H2034"/>
  <c r="H2033"/>
  <c r="H2024"/>
  <c r="H2023"/>
  <c r="H2022"/>
  <c r="H2021"/>
  <c r="H2020"/>
  <c r="H2019"/>
  <c r="H1987"/>
  <c r="H1986"/>
  <c r="H1985"/>
  <c r="H1983"/>
  <c r="H1982"/>
  <c r="H1980"/>
  <c r="H1979"/>
  <c r="H1978"/>
  <c r="H1976"/>
  <c r="H1971"/>
  <c r="H1970"/>
  <c r="H1969"/>
  <c r="H1967"/>
  <c r="H1966"/>
  <c r="H1965"/>
  <c r="H1964"/>
  <c r="H1957"/>
  <c r="H1956"/>
  <c r="H1955"/>
  <c r="H1954"/>
  <c r="H1953"/>
  <c r="H1952"/>
  <c r="G1943"/>
  <c r="H1943" s="1"/>
  <c r="H1941"/>
  <c r="H1940"/>
  <c r="H1930"/>
  <c r="H1928"/>
  <c r="H1927"/>
  <c r="H1917"/>
  <c r="H1915"/>
  <c r="H1914"/>
  <c r="H1904"/>
  <c r="H1902"/>
  <c r="H1901"/>
  <c r="H1900"/>
  <c r="H1899"/>
  <c r="H1898"/>
  <c r="H1896"/>
  <c r="H1895"/>
  <c r="H1907" s="1"/>
  <c r="H1885"/>
  <c r="H1883"/>
  <c r="H1882"/>
  <c r="H1872"/>
  <c r="H1870"/>
  <c r="H1869"/>
  <c r="H1875" s="1"/>
  <c r="H1859"/>
  <c r="H1857"/>
  <c r="H1856"/>
  <c r="H1846"/>
  <c r="H1845"/>
  <c r="H1844"/>
  <c r="H1843"/>
  <c r="H1842"/>
  <c r="H1841"/>
  <c r="H1840"/>
  <c r="H1839"/>
  <c r="H1838"/>
  <c r="H1837"/>
  <c r="H1836"/>
  <c r="H1835"/>
  <c r="H1834"/>
  <c r="H1833"/>
  <c r="H1831"/>
  <c r="H1830"/>
  <c r="H1820"/>
  <c r="H1819"/>
  <c r="H1818"/>
  <c r="H1816"/>
  <c r="H1815"/>
  <c r="H1805"/>
  <c r="H1804"/>
  <c r="H1803"/>
  <c r="H1801"/>
  <c r="H1800"/>
  <c r="H1790"/>
  <c r="H1789"/>
  <c r="H1788"/>
  <c r="H1787"/>
  <c r="H1785"/>
  <c r="H1784"/>
  <c r="H1774"/>
  <c r="H1773"/>
  <c r="H1772"/>
  <c r="H1771"/>
  <c r="H1761"/>
  <c r="H1760"/>
  <c r="H1758"/>
  <c r="H1757"/>
  <c r="H1756"/>
  <c r="H1745"/>
  <c r="H1744"/>
  <c r="H1743"/>
  <c r="H1742"/>
  <c r="H1741"/>
  <c r="H1739"/>
  <c r="H1738"/>
  <c r="H1728"/>
  <c r="H1727"/>
  <c r="H1726"/>
  <c r="H1725"/>
  <c r="H1724"/>
  <c r="H1722"/>
  <c r="H1721"/>
  <c r="H1711"/>
  <c r="H1710"/>
  <c r="H1709"/>
  <c r="H1708"/>
  <c r="H1706"/>
  <c r="H1705"/>
  <c r="H1695"/>
  <c r="H1693"/>
  <c r="H1692"/>
  <c r="H1683"/>
  <c r="H1682"/>
  <c r="H1680"/>
  <c r="H1679"/>
  <c r="H1668"/>
  <c r="H1666"/>
  <c r="H1665"/>
  <c r="H1655"/>
  <c r="H1654"/>
  <c r="H1653"/>
  <c r="H1651"/>
  <c r="H1650"/>
  <c r="H1640"/>
  <c r="H1639"/>
  <c r="H1637"/>
  <c r="H1636"/>
  <c r="H1626"/>
  <c r="H1625"/>
  <c r="H1623"/>
  <c r="H1622"/>
  <c r="H1613"/>
  <c r="H1612"/>
  <c r="H1610"/>
  <c r="H1609"/>
  <c r="H1599"/>
  <c r="H1598"/>
  <c r="H1596"/>
  <c r="H1595"/>
  <c r="H1585"/>
  <c r="H1584"/>
  <c r="H1582"/>
  <c r="H1581"/>
  <c r="H1571"/>
  <c r="H1570"/>
  <c r="H1568"/>
  <c r="H1567"/>
  <c r="H1558"/>
  <c r="H1557"/>
  <c r="H1555"/>
  <c r="H1554"/>
  <c r="H1544"/>
  <c r="H1543"/>
  <c r="H1541"/>
  <c r="H1540"/>
  <c r="H1530"/>
  <c r="H1529"/>
  <c r="H1527"/>
  <c r="H1526"/>
  <c r="H1516"/>
  <c r="H1515"/>
  <c r="H1513"/>
  <c r="H1512"/>
  <c r="H1502"/>
  <c r="H1501"/>
  <c r="H1499"/>
  <c r="H1498"/>
  <c r="H1488"/>
  <c r="H1487"/>
  <c r="H1485"/>
  <c r="H1484"/>
  <c r="H1475"/>
  <c r="H1474"/>
  <c r="H1472"/>
  <c r="H1471"/>
  <c r="H1461"/>
  <c r="H1460"/>
  <c r="H1458"/>
  <c r="H1457"/>
  <c r="H1447"/>
  <c r="H1446"/>
  <c r="H1444"/>
  <c r="H1443"/>
  <c r="H1433"/>
  <c r="H1432"/>
  <c r="H1430"/>
  <c r="H1429"/>
  <c r="H1419"/>
  <c r="H1418"/>
  <c r="H1416"/>
  <c r="H1415"/>
  <c r="H1406"/>
  <c r="H1405"/>
  <c r="H1403"/>
  <c r="H1402"/>
  <c r="H1392"/>
  <c r="H1391"/>
  <c r="H1389"/>
  <c r="H1388"/>
  <c r="H1378"/>
  <c r="H1377"/>
  <c r="H1375"/>
  <c r="H1374"/>
  <c r="H1365"/>
  <c r="H1364"/>
  <c r="H1362"/>
  <c r="H1361"/>
  <c r="H1352"/>
  <c r="H1351"/>
  <c r="H1349"/>
  <c r="H1348"/>
  <c r="H1338"/>
  <c r="H1337"/>
  <c r="H1335"/>
  <c r="H1334"/>
  <c r="H1324"/>
  <c r="H1323"/>
  <c r="H1321"/>
  <c r="H1320"/>
  <c r="H1310"/>
  <c r="H1309"/>
  <c r="H1307"/>
  <c r="H1306"/>
  <c r="H1296"/>
  <c r="H1295"/>
  <c r="H1293"/>
  <c r="H1292"/>
  <c r="H1282"/>
  <c r="H1281"/>
  <c r="H1279"/>
  <c r="H1278"/>
  <c r="H1268"/>
  <c r="H1267"/>
  <c r="H1266"/>
  <c r="H1264"/>
  <c r="H1263"/>
  <c r="H1253"/>
  <c r="H1251"/>
  <c r="H1250"/>
  <c r="H1241"/>
  <c r="H1239"/>
  <c r="H1238"/>
  <c r="H1228"/>
  <c r="H1226"/>
  <c r="H1225"/>
  <c r="H1215"/>
  <c r="H1213"/>
  <c r="H1212"/>
  <c r="H1202"/>
  <c r="H1200"/>
  <c r="H1199"/>
  <c r="H1189"/>
  <c r="H1187"/>
  <c r="H1177"/>
  <c r="H1175"/>
  <c r="H1173"/>
  <c r="H1172"/>
  <c r="H1162"/>
  <c r="H1160"/>
  <c r="H1149"/>
  <c r="H1147"/>
  <c r="H1137"/>
  <c r="H1136"/>
  <c r="H1135"/>
  <c r="H1134"/>
  <c r="H1133"/>
  <c r="H1132"/>
  <c r="H1131"/>
  <c r="H1129"/>
  <c r="H1118"/>
  <c r="H1117"/>
  <c r="H1116"/>
  <c r="H1115"/>
  <c r="H1114"/>
  <c r="H1113"/>
  <c r="H1112"/>
  <c r="H1110"/>
  <c r="H1109"/>
  <c r="H1099"/>
  <c r="H1097"/>
  <c r="H1096"/>
  <c r="H1095"/>
  <c r="H1085"/>
  <c r="H1083"/>
  <c r="H1081"/>
  <c r="H1079"/>
  <c r="H1070"/>
  <c r="H1069"/>
  <c r="H1068"/>
  <c r="H1067"/>
  <c r="H1066"/>
  <c r="H1065"/>
  <c r="H1064"/>
  <c r="H1062"/>
  <c r="H1051"/>
  <c r="H1050"/>
  <c r="H1049"/>
  <c r="H1048"/>
  <c r="H1047"/>
  <c r="H1046"/>
  <c r="H1045"/>
  <c r="H1043"/>
  <c r="H1042"/>
  <c r="H1041"/>
  <c r="H1031"/>
  <c r="H1030"/>
  <c r="H1029"/>
  <c r="H1027"/>
  <c r="H1026"/>
  <c r="H1016"/>
  <c r="H1015"/>
  <c r="H1014"/>
  <c r="H1012"/>
  <c r="H1011"/>
  <c r="H1001"/>
  <c r="H1000"/>
  <c r="H999"/>
  <c r="H997"/>
  <c r="H996"/>
  <c r="H986"/>
  <c r="H985"/>
  <c r="H984"/>
  <c r="H982"/>
  <c r="H981"/>
  <c r="H971"/>
  <c r="H969"/>
  <c r="H968"/>
  <c r="H958"/>
  <c r="H956"/>
  <c r="H955"/>
  <c r="H945"/>
  <c r="H943"/>
  <c r="H942"/>
  <c r="H932"/>
  <c r="H930"/>
  <c r="H929"/>
  <c r="H919"/>
  <c r="H917"/>
  <c r="H916"/>
  <c r="H906"/>
  <c r="H904"/>
  <c r="H903"/>
  <c r="H893"/>
  <c r="H891"/>
  <c r="H890"/>
  <c r="H881"/>
  <c r="H879"/>
  <c r="H878"/>
  <c r="H868"/>
  <c r="H866"/>
  <c r="H865"/>
  <c r="H855"/>
  <c r="H853"/>
  <c r="H851"/>
  <c r="H850"/>
  <c r="H839"/>
  <c r="H838"/>
  <c r="H836"/>
  <c r="H835"/>
  <c r="H825"/>
  <c r="H823"/>
  <c r="H822"/>
  <c r="H812"/>
  <c r="H810"/>
  <c r="H800"/>
  <c r="H798"/>
  <c r="H797"/>
  <c r="H787"/>
  <c r="H785"/>
  <c r="H784"/>
  <c r="H774"/>
  <c r="H772"/>
  <c r="H771"/>
  <c r="H761"/>
  <c r="H759"/>
  <c r="H758"/>
  <c r="H749"/>
  <c r="H747"/>
  <c r="H746"/>
  <c r="H736"/>
  <c r="H734"/>
  <c r="H733"/>
  <c r="H723"/>
  <c r="H721"/>
  <c r="H720"/>
  <c r="H710"/>
  <c r="H708"/>
  <c r="H707"/>
  <c r="H697"/>
  <c r="H695"/>
  <c r="H694"/>
  <c r="H685"/>
  <c r="F683"/>
  <c r="H683" s="1"/>
  <c r="F682"/>
  <c r="H682" s="1"/>
  <c r="H672"/>
  <c r="F670"/>
  <c r="H670" s="1"/>
  <c r="F669"/>
  <c r="H669" s="1"/>
  <c r="H659"/>
  <c r="H657"/>
  <c r="H656"/>
  <c r="H646"/>
  <c r="H644"/>
  <c r="H643"/>
  <c r="H633"/>
  <c r="H631"/>
  <c r="H630"/>
  <c r="H619"/>
  <c r="H617"/>
  <c r="H616"/>
  <c r="H606"/>
  <c r="H604"/>
  <c r="H603"/>
  <c r="H593"/>
  <c r="H591"/>
  <c r="H590"/>
  <c r="H580"/>
  <c r="H578"/>
  <c r="H577"/>
  <c r="H567"/>
  <c r="H565"/>
  <c r="H564"/>
  <c r="H554"/>
  <c r="H552"/>
  <c r="H551"/>
  <c r="H541"/>
  <c r="H539"/>
  <c r="H538"/>
  <c r="H528"/>
  <c r="F526"/>
  <c r="H526" s="1"/>
  <c r="F525"/>
  <c r="H525" s="1"/>
  <c r="H515"/>
  <c r="H514"/>
  <c r="H513"/>
  <c r="H512"/>
  <c r="H510"/>
  <c r="H509"/>
  <c r="H500"/>
  <c r="H499"/>
  <c r="H498"/>
  <c r="H496"/>
  <c r="H495"/>
  <c r="H494"/>
  <c r="H484"/>
  <c r="H487" s="1"/>
  <c r="H489" s="1"/>
  <c r="H488" s="1"/>
  <c r="H474"/>
  <c r="H472"/>
  <c r="H471"/>
  <c r="H461"/>
  <c r="H459"/>
  <c r="H458"/>
  <c r="H448"/>
  <c r="H446"/>
  <c r="H445"/>
  <c r="H434"/>
  <c r="H432"/>
  <c r="H431"/>
  <c r="H421"/>
  <c r="H419"/>
  <c r="H418"/>
  <c r="H417"/>
  <c r="H407"/>
  <c r="H405"/>
  <c r="H403"/>
  <c r="H402"/>
  <c r="H392"/>
  <c r="H390"/>
  <c r="H389"/>
  <c r="H388"/>
  <c r="H387"/>
  <c r="H377"/>
  <c r="H376"/>
  <c r="H375"/>
  <c r="H373"/>
  <c r="H372"/>
  <c r="H362"/>
  <c r="H361"/>
  <c r="H359"/>
  <c r="H358"/>
  <c r="H357"/>
  <c r="H347"/>
  <c r="H345"/>
  <c r="H335"/>
  <c r="H334"/>
  <c r="H324"/>
  <c r="H322"/>
  <c r="H321"/>
  <c r="H311"/>
  <c r="H309"/>
  <c r="H308"/>
  <c r="H298"/>
  <c r="H297"/>
  <c r="H296"/>
  <c r="H295"/>
  <c r="H294"/>
  <c r="H293"/>
  <c r="H292"/>
  <c r="H291"/>
  <c r="H290"/>
  <c r="H289"/>
  <c r="H288"/>
  <c r="H286"/>
  <c r="H285"/>
  <c r="H284"/>
  <c r="H283"/>
  <c r="H282"/>
  <c r="H281"/>
  <c r="H271"/>
  <c r="H270"/>
  <c r="H269"/>
  <c r="H267"/>
  <c r="H266"/>
  <c r="H256"/>
  <c r="H254"/>
  <c r="H252"/>
  <c r="G251"/>
  <c r="H251" s="1"/>
  <c r="H250"/>
  <c r="H240"/>
  <c r="H238"/>
  <c r="H236"/>
  <c r="H234"/>
  <c r="H224"/>
  <c r="H222"/>
  <c r="H221"/>
  <c r="H211"/>
  <c r="H209"/>
  <c r="H208"/>
  <c r="H198"/>
  <c r="H196"/>
  <c r="H195"/>
  <c r="H185"/>
  <c r="H183"/>
  <c r="H182"/>
  <c r="H172"/>
  <c r="H170"/>
  <c r="H169"/>
  <c r="H168"/>
  <c r="H167"/>
  <c r="H166"/>
  <c r="H164"/>
  <c r="H163"/>
  <c r="H154"/>
  <c r="H152"/>
  <c r="H151"/>
  <c r="H150"/>
  <c r="H149"/>
  <c r="H148"/>
  <c r="H146"/>
  <c r="H145"/>
  <c r="H135"/>
  <c r="H134"/>
  <c r="H132"/>
  <c r="H122"/>
  <c r="H121"/>
  <c r="H120"/>
  <c r="H118"/>
  <c r="H117"/>
  <c r="H107"/>
  <c r="H106"/>
  <c r="H104"/>
  <c r="H103"/>
  <c r="H93"/>
  <c r="H92"/>
  <c r="H91"/>
  <c r="H81"/>
  <c r="H80"/>
  <c r="H70"/>
  <c r="H69"/>
  <c r="H67"/>
  <c r="H66"/>
  <c r="H56"/>
  <c r="H54"/>
  <c r="H53"/>
  <c r="H43"/>
  <c r="H42"/>
  <c r="H41"/>
  <c r="H31"/>
  <c r="H30"/>
  <c r="H29"/>
  <c r="F19"/>
  <c r="H19" s="1"/>
  <c r="H18"/>
  <c r="H17"/>
  <c r="H16"/>
  <c r="H15"/>
  <c r="H14"/>
  <c r="I15" i="1"/>
  <c r="I16"/>
  <c r="I17"/>
  <c r="I18"/>
  <c r="I19"/>
  <c r="I20"/>
  <c r="I21"/>
  <c r="I24"/>
  <c r="I25"/>
  <c r="I26"/>
  <c r="I27"/>
  <c r="I28"/>
  <c r="I29"/>
  <c r="I30"/>
  <c r="I31"/>
  <c r="I35"/>
  <c r="I36"/>
  <c r="I37"/>
  <c r="I39"/>
  <c r="I40"/>
  <c r="I43"/>
  <c r="I44"/>
  <c r="I45"/>
  <c r="I46"/>
  <c r="I47"/>
  <c r="I48"/>
  <c r="I49"/>
  <c r="I50"/>
  <c r="I51"/>
  <c r="I55"/>
  <c r="I61" s="1"/>
  <c r="I56"/>
  <c r="I57"/>
  <c r="I58"/>
  <c r="I59"/>
  <c r="I60"/>
  <c r="I62"/>
  <c r="I64" s="1"/>
  <c r="I63"/>
  <c r="I68"/>
  <c r="I69" s="1"/>
  <c r="I71"/>
  <c r="I72"/>
  <c r="I75"/>
  <c r="I76" s="1"/>
  <c r="I78"/>
  <c r="I79" s="1"/>
  <c r="I81"/>
  <c r="I82"/>
  <c r="I83"/>
  <c r="I84"/>
  <c r="I87"/>
  <c r="I88" s="1"/>
  <c r="I90"/>
  <c r="I91"/>
  <c r="I92"/>
  <c r="I93"/>
  <c r="I94"/>
  <c r="I95"/>
  <c r="I98"/>
  <c r="I99" s="1"/>
  <c r="I101"/>
  <c r="I102"/>
  <c r="I103"/>
  <c r="I107"/>
  <c r="I108"/>
  <c r="I109"/>
  <c r="I111"/>
  <c r="I112"/>
  <c r="I113"/>
  <c r="I114"/>
  <c r="I117"/>
  <c r="I118"/>
  <c r="I119"/>
  <c r="I120"/>
  <c r="I121"/>
  <c r="I122"/>
  <c r="I123"/>
  <c r="I126"/>
  <c r="I127" s="1"/>
  <c r="I130"/>
  <c r="I131" s="1"/>
  <c r="I133"/>
  <c r="I135"/>
  <c r="I136"/>
  <c r="I137"/>
  <c r="I140"/>
  <c r="I142"/>
  <c r="I143"/>
  <c r="I144"/>
  <c r="I145"/>
  <c r="I146"/>
  <c r="I149"/>
  <c r="I150"/>
  <c r="I151"/>
  <c r="I152"/>
  <c r="I153"/>
  <c r="I154"/>
  <c r="I155"/>
  <c r="I158"/>
  <c r="I159"/>
  <c r="I162"/>
  <c r="I163"/>
  <c r="I164"/>
  <c r="I165"/>
  <c r="I166"/>
  <c r="I167"/>
  <c r="I168"/>
  <c r="I169"/>
  <c r="I170"/>
  <c r="I171"/>
  <c r="I172"/>
  <c r="I173"/>
  <c r="I174"/>
  <c r="I175"/>
  <c r="I176"/>
  <c r="I177"/>
  <c r="I178"/>
  <c r="I179"/>
  <c r="I180"/>
  <c r="I181"/>
  <c r="I182"/>
  <c r="I183"/>
  <c r="I184"/>
  <c r="I188"/>
  <c r="I189"/>
  <c r="I190"/>
  <c r="I191"/>
  <c r="I192"/>
  <c r="I195"/>
  <c r="I196"/>
  <c r="I199"/>
  <c r="I200"/>
  <c r="I201"/>
  <c r="I202"/>
  <c r="I203"/>
  <c r="I204"/>
  <c r="I205"/>
  <c r="I206"/>
  <c r="I207"/>
  <c r="I208"/>
  <c r="I209"/>
  <c r="I210"/>
  <c r="I211"/>
  <c r="I212"/>
  <c r="I213"/>
  <c r="I214"/>
  <c r="I215"/>
  <c r="I219"/>
  <c r="I220"/>
  <c r="I221"/>
  <c r="I222"/>
  <c r="I223"/>
  <c r="I226"/>
  <c r="I227"/>
  <c r="I230"/>
  <c r="I231"/>
  <c r="I232"/>
  <c r="I233"/>
  <c r="I234"/>
  <c r="I235"/>
  <c r="I236"/>
  <c r="I240"/>
  <c r="I241"/>
  <c r="I242"/>
  <c r="I243"/>
  <c r="I244"/>
  <c r="I247"/>
  <c r="I248"/>
  <c r="I251"/>
  <c r="I252"/>
  <c r="I253"/>
  <c r="I254"/>
  <c r="I256"/>
  <c r="I257"/>
  <c r="I258"/>
  <c r="I259"/>
  <c r="I260"/>
  <c r="I261"/>
  <c r="I262"/>
  <c r="I263"/>
  <c r="I264"/>
  <c r="I265"/>
  <c r="I266"/>
  <c r="I267"/>
  <c r="I268"/>
  <c r="I269"/>
  <c r="I270"/>
  <c r="I271"/>
  <c r="I272"/>
  <c r="I273"/>
  <c r="I274"/>
  <c r="I275"/>
  <c r="I279"/>
  <c r="I280"/>
  <c r="I281"/>
  <c r="I284"/>
  <c r="I285"/>
  <c r="I286"/>
  <c r="I287"/>
  <c r="I288"/>
  <c r="I289"/>
  <c r="I292"/>
  <c r="I293"/>
  <c r="I296"/>
  <c r="I297"/>
  <c r="I298"/>
  <c r="I299"/>
  <c r="I300"/>
  <c r="I301"/>
  <c r="I302"/>
  <c r="I305"/>
  <c r="I306"/>
  <c r="I307"/>
  <c r="I310"/>
  <c r="I311"/>
  <c r="I314"/>
  <c r="I315"/>
  <c r="I316"/>
  <c r="I317"/>
  <c r="I318"/>
  <c r="I319"/>
  <c r="I320"/>
  <c r="I321"/>
  <c r="I322"/>
  <c r="I323"/>
  <c r="I324"/>
  <c r="I325"/>
  <c r="I326"/>
  <c r="I327"/>
  <c r="I328"/>
  <c r="I329"/>
  <c r="I332"/>
  <c r="I333"/>
  <c r="I334"/>
  <c r="I335"/>
  <c r="I336"/>
  <c r="I337"/>
  <c r="I338"/>
  <c r="I339"/>
  <c r="I340"/>
  <c r="I341"/>
  <c r="I342"/>
  <c r="I343"/>
  <c r="I344"/>
  <c r="I345"/>
  <c r="I348"/>
  <c r="I349"/>
  <c r="I350"/>
  <c r="I351"/>
  <c r="I352"/>
  <c r="I353"/>
  <c r="I354"/>
  <c r="I355"/>
  <c r="I356"/>
  <c r="I358"/>
  <c r="I359"/>
  <c r="I363"/>
  <c r="I364"/>
  <c r="I365"/>
  <c r="I366"/>
  <c r="I367"/>
  <c r="I368"/>
  <c r="I371"/>
  <c r="I373"/>
  <c r="I374"/>
  <c r="I375"/>
  <c r="I376"/>
  <c r="I378"/>
  <c r="I379"/>
  <c r="I381"/>
  <c r="I382"/>
  <c r="I386"/>
  <c r="I387"/>
  <c r="I388"/>
  <c r="I390"/>
  <c r="I391"/>
  <c r="I393"/>
  <c r="I394"/>
  <c r="I395"/>
  <c r="I396"/>
  <c r="I397"/>
  <c r="I399"/>
  <c r="I400"/>
  <c r="I401"/>
  <c r="I405"/>
  <c r="I407"/>
  <c r="I408"/>
  <c r="I409"/>
  <c r="I410"/>
  <c r="I411"/>
  <c r="I414"/>
  <c r="I416"/>
  <c r="I417"/>
  <c r="I418"/>
  <c r="I419"/>
  <c r="I420"/>
  <c r="I421"/>
  <c r="I423"/>
  <c r="I424"/>
  <c r="I425"/>
  <c r="I426"/>
  <c r="I427"/>
  <c r="I428"/>
  <c r="I429"/>
  <c r="I430"/>
  <c r="I431"/>
  <c r="I432"/>
  <c r="I433"/>
  <c r="I434"/>
  <c r="I435"/>
  <c r="I436"/>
  <c r="I437"/>
  <c r="I438"/>
  <c r="I439"/>
  <c r="I440"/>
  <c r="I441"/>
  <c r="I442"/>
  <c r="I443"/>
  <c r="I444"/>
  <c r="I445"/>
  <c r="I446"/>
  <c r="I447"/>
  <c r="I448"/>
  <c r="I449"/>
  <c r="I450"/>
  <c r="I451"/>
  <c r="I454"/>
  <c r="I457"/>
  <c r="I458"/>
  <c r="I460"/>
  <c r="I471" s="1"/>
  <c r="I461"/>
  <c r="I462"/>
  <c r="I463"/>
  <c r="I464"/>
  <c r="I465"/>
  <c r="I466"/>
  <c r="I467"/>
  <c r="I468"/>
  <c r="I469"/>
  <c r="I470"/>
  <c r="I14"/>
  <c r="I22" s="1"/>
  <c r="H390" i="4" l="1"/>
  <c r="H392" s="1"/>
  <c r="H391" s="1"/>
  <c r="H456"/>
  <c r="H458" s="1"/>
  <c r="H457" s="1"/>
  <c r="H224"/>
  <c r="H226" s="1"/>
  <c r="H225" s="1"/>
  <c r="H554"/>
  <c r="H288"/>
  <c r="H290" s="1"/>
  <c r="H289" s="1"/>
  <c r="H314"/>
  <c r="H316" s="1"/>
  <c r="H315" s="1"/>
  <c r="H608"/>
  <c r="H340"/>
  <c r="H342" s="1"/>
  <c r="H341" s="1"/>
  <c r="H471"/>
  <c r="H473" s="1"/>
  <c r="H472" s="1"/>
  <c r="H486"/>
  <c r="H488" s="1"/>
  <c r="H487" s="1"/>
  <c r="H635"/>
  <c r="H637" s="1"/>
  <c r="H636" s="1"/>
  <c r="H416"/>
  <c r="H418" s="1"/>
  <c r="H417" s="1"/>
  <c r="H648"/>
  <c r="H650" s="1"/>
  <c r="H649" s="1"/>
  <c r="H732"/>
  <c r="H734" s="1"/>
  <c r="H733" s="1"/>
  <c r="H39"/>
  <c r="H41" s="1"/>
  <c r="H40" s="1"/>
  <c r="H69"/>
  <c r="H71" s="1"/>
  <c r="H70" s="1"/>
  <c r="H83"/>
  <c r="H85" s="1"/>
  <c r="H84" s="1"/>
  <c r="H98"/>
  <c r="H100" s="1"/>
  <c r="H99" s="1"/>
  <c r="H237"/>
  <c r="H239" s="1"/>
  <c r="H238" s="1"/>
  <c r="H262"/>
  <c r="H264" s="1"/>
  <c r="H263" s="1"/>
  <c r="H513"/>
  <c r="H515" s="1"/>
  <c r="H514" s="1"/>
  <c r="H596"/>
  <c r="H598" s="1"/>
  <c r="H597" s="1"/>
  <c r="H620"/>
  <c r="H622" s="1"/>
  <c r="H621" s="1"/>
  <c r="H34" i="3"/>
  <c r="H36" s="1"/>
  <c r="H35" s="1"/>
  <c r="H110"/>
  <c r="H112" s="1"/>
  <c r="H111" s="1"/>
  <c r="G119"/>
  <c r="H119" s="1"/>
  <c r="H437"/>
  <c r="H439" s="1"/>
  <c r="H438" s="1"/>
  <c r="H464"/>
  <c r="H466" s="1"/>
  <c r="H465" s="1"/>
  <c r="H544"/>
  <c r="H546" s="1"/>
  <c r="H545" s="1"/>
  <c r="H570"/>
  <c r="H572" s="1"/>
  <c r="H571" s="1"/>
  <c r="H596"/>
  <c r="H598" s="1"/>
  <c r="H597" s="1"/>
  <c r="H622"/>
  <c r="H624" s="1"/>
  <c r="H623" s="1"/>
  <c r="H649"/>
  <c r="H651" s="1"/>
  <c r="H650" s="1"/>
  <c r="H700"/>
  <c r="H702" s="1"/>
  <c r="H701" s="1"/>
  <c r="H726"/>
  <c r="H728" s="1"/>
  <c r="H727" s="1"/>
  <c r="H752"/>
  <c r="H754" s="1"/>
  <c r="H753" s="1"/>
  <c r="H777"/>
  <c r="H779" s="1"/>
  <c r="H778" s="1"/>
  <c r="H803"/>
  <c r="H805" s="1"/>
  <c r="H804" s="1"/>
  <c r="H843"/>
  <c r="H845" s="1"/>
  <c r="H844" s="1"/>
  <c r="H858"/>
  <c r="H860" s="1"/>
  <c r="H859" s="1"/>
  <c r="H871"/>
  <c r="H873" s="1"/>
  <c r="H872" s="1"/>
  <c r="H896"/>
  <c r="H898" s="1"/>
  <c r="H897" s="1"/>
  <c r="H922"/>
  <c r="H924" s="1"/>
  <c r="H923" s="1"/>
  <c r="H948"/>
  <c r="H950" s="1"/>
  <c r="H949" s="1"/>
  <c r="H961"/>
  <c r="H963" s="1"/>
  <c r="H962" s="1"/>
  <c r="H1004"/>
  <c r="H1006" s="1"/>
  <c r="H1005" s="1"/>
  <c r="H1034"/>
  <c r="H1036" s="1"/>
  <c r="H1035" s="1"/>
  <c r="H1180"/>
  <c r="H1182" s="1"/>
  <c r="H1181" s="1"/>
  <c r="H1192"/>
  <c r="H1194" s="1"/>
  <c r="H1193" s="1"/>
  <c r="H1205"/>
  <c r="H1207" s="1"/>
  <c r="H1206" s="1"/>
  <c r="H1231"/>
  <c r="H1233" s="1"/>
  <c r="H1232" s="1"/>
  <c r="H1244"/>
  <c r="H1246" s="1"/>
  <c r="H1245" s="1"/>
  <c r="H1285"/>
  <c r="H1287" s="1"/>
  <c r="H1286" s="1"/>
  <c r="H1299"/>
  <c r="H1301" s="1"/>
  <c r="H1300" s="1"/>
  <c r="H1313"/>
  <c r="H1315" s="1"/>
  <c r="H1314" s="1"/>
  <c r="H1327"/>
  <c r="H1329" s="1"/>
  <c r="H1328" s="1"/>
  <c r="H1341"/>
  <c r="H1343" s="1"/>
  <c r="H1342" s="1"/>
  <c r="H1355"/>
  <c r="H1357" s="1"/>
  <c r="H1356" s="1"/>
  <c r="H1368"/>
  <c r="H1370" s="1"/>
  <c r="H1369" s="1"/>
  <c r="H1381"/>
  <c r="H1383" s="1"/>
  <c r="H1382" s="1"/>
  <c r="H1395"/>
  <c r="H1397" s="1"/>
  <c r="H1396" s="1"/>
  <c r="H1409"/>
  <c r="H1411" s="1"/>
  <c r="H1410" s="1"/>
  <c r="H1422"/>
  <c r="H1424" s="1"/>
  <c r="H1423" s="1"/>
  <c r="H1436"/>
  <c r="H1438" s="1"/>
  <c r="H1437" s="1"/>
  <c r="H1450"/>
  <c r="H1452" s="1"/>
  <c r="H1451" s="1"/>
  <c r="H1464"/>
  <c r="H1466" s="1"/>
  <c r="H1465" s="1"/>
  <c r="H1478"/>
  <c r="H1480" s="1"/>
  <c r="H1479" s="1"/>
  <c r="H1491"/>
  <c r="H1493" s="1"/>
  <c r="H1492" s="1"/>
  <c r="H1505"/>
  <c r="H1507" s="1"/>
  <c r="H1506" s="1"/>
  <c r="H1519"/>
  <c r="H1521" s="1"/>
  <c r="H1520" s="1"/>
  <c r="H1533"/>
  <c r="H1535" s="1"/>
  <c r="H1534" s="1"/>
  <c r="H1547"/>
  <c r="H1549" s="1"/>
  <c r="H1548" s="1"/>
  <c r="H1561"/>
  <c r="H1563" s="1"/>
  <c r="H1562" s="1"/>
  <c r="H1574"/>
  <c r="H1576" s="1"/>
  <c r="H1575" s="1"/>
  <c r="H1588"/>
  <c r="H1590" s="1"/>
  <c r="H1589" s="1"/>
  <c r="H1602"/>
  <c r="H1604" s="1"/>
  <c r="H1603" s="1"/>
  <c r="H1616"/>
  <c r="H1618" s="1"/>
  <c r="H1617" s="1"/>
  <c r="H1629"/>
  <c r="H1631" s="1"/>
  <c r="H1630" s="1"/>
  <c r="H1643"/>
  <c r="H1645" s="1"/>
  <c r="H1644" s="1"/>
  <c r="H1658"/>
  <c r="H1660" s="1"/>
  <c r="H1659" s="1"/>
  <c r="H1671"/>
  <c r="H1673" s="1"/>
  <c r="H1672" s="1"/>
  <c r="H1686"/>
  <c r="H1688" s="1"/>
  <c r="H1687" s="1"/>
  <c r="H1698"/>
  <c r="H1700" s="1"/>
  <c r="H1699" s="1"/>
  <c r="H1748"/>
  <c r="H1777"/>
  <c r="G2010" s="1"/>
  <c r="H2010" s="1"/>
  <c r="H1793"/>
  <c r="H1808"/>
  <c r="H1810" s="1"/>
  <c r="H1809" s="1"/>
  <c r="H1849"/>
  <c r="H1851" s="1"/>
  <c r="H1850" s="1"/>
  <c r="H1862"/>
  <c r="G1972" s="1"/>
  <c r="H1972" s="1"/>
  <c r="H1888"/>
  <c r="H157"/>
  <c r="H159" s="1"/>
  <c r="H158" s="1"/>
  <c r="H175"/>
  <c r="H188"/>
  <c r="H190" s="1"/>
  <c r="H189" s="1"/>
  <c r="H214"/>
  <c r="H274"/>
  <c r="G1082" s="1"/>
  <c r="H1082" s="1"/>
  <c r="H314"/>
  <c r="H338"/>
  <c r="H340" s="1"/>
  <c r="H339" s="1"/>
  <c r="H350"/>
  <c r="H352" s="1"/>
  <c r="H351" s="1"/>
  <c r="H365"/>
  <c r="H367" s="1"/>
  <c r="H366" s="1"/>
  <c r="H395"/>
  <c r="H397" s="1"/>
  <c r="H396" s="1"/>
  <c r="H46"/>
  <c r="H48" s="1"/>
  <c r="H47" s="1"/>
  <c r="H59"/>
  <c r="H61" s="1"/>
  <c r="H60" s="1"/>
  <c r="H73"/>
  <c r="H75" s="1"/>
  <c r="H74" s="1"/>
  <c r="H84"/>
  <c r="H86" s="1"/>
  <c r="H85" s="1"/>
  <c r="H96"/>
  <c r="H98" s="1"/>
  <c r="H97" s="1"/>
  <c r="H201"/>
  <c r="H227"/>
  <c r="H229" s="1"/>
  <c r="H228" s="1"/>
  <c r="H301"/>
  <c r="H327"/>
  <c r="H329" s="1"/>
  <c r="H328" s="1"/>
  <c r="H380"/>
  <c r="H382" s="1"/>
  <c r="H381" s="1"/>
  <c r="H410"/>
  <c r="H412" s="1"/>
  <c r="H411" s="1"/>
  <c r="H424"/>
  <c r="H426" s="1"/>
  <c r="H425" s="1"/>
  <c r="H451"/>
  <c r="H453" s="1"/>
  <c r="H452" s="1"/>
  <c r="H477"/>
  <c r="H479" s="1"/>
  <c r="H478" s="1"/>
  <c r="H503"/>
  <c r="H505" s="1"/>
  <c r="H504" s="1"/>
  <c r="H518"/>
  <c r="H520" s="1"/>
  <c r="H519" s="1"/>
  <c r="H531"/>
  <c r="H533" s="1"/>
  <c r="H532" s="1"/>
  <c r="H557"/>
  <c r="H559" s="1"/>
  <c r="H558" s="1"/>
  <c r="H583"/>
  <c r="H585" s="1"/>
  <c r="H584" s="1"/>
  <c r="H609"/>
  <c r="H611" s="1"/>
  <c r="H610" s="1"/>
  <c r="H636"/>
  <c r="H638" s="1"/>
  <c r="H637" s="1"/>
  <c r="H662"/>
  <c r="H664" s="1"/>
  <c r="H663" s="1"/>
  <c r="H688"/>
  <c r="H690" s="1"/>
  <c r="H689" s="1"/>
  <c r="H713"/>
  <c r="H715" s="1"/>
  <c r="H714" s="1"/>
  <c r="H739"/>
  <c r="H741" s="1"/>
  <c r="H740" s="1"/>
  <c r="H764"/>
  <c r="H766" s="1"/>
  <c r="H765" s="1"/>
  <c r="H790"/>
  <c r="H792" s="1"/>
  <c r="H791" s="1"/>
  <c r="H815"/>
  <c r="H817" s="1"/>
  <c r="H816" s="1"/>
  <c r="H828"/>
  <c r="H830" s="1"/>
  <c r="H829" s="1"/>
  <c r="H884"/>
  <c r="H886" s="1"/>
  <c r="H885" s="1"/>
  <c r="H909"/>
  <c r="H911" s="1"/>
  <c r="H910" s="1"/>
  <c r="H935"/>
  <c r="H937" s="1"/>
  <c r="H936" s="1"/>
  <c r="H974"/>
  <c r="H976" s="1"/>
  <c r="H975" s="1"/>
  <c r="H989"/>
  <c r="H991" s="1"/>
  <c r="H990" s="1"/>
  <c r="H1019"/>
  <c r="H1021" s="1"/>
  <c r="H1020" s="1"/>
  <c r="H1054"/>
  <c r="H1056" s="1"/>
  <c r="H1055" s="1"/>
  <c r="H1102"/>
  <c r="H1104" s="1"/>
  <c r="H1103" s="1"/>
  <c r="H1121"/>
  <c r="H1123" s="1"/>
  <c r="H1122" s="1"/>
  <c r="H1218"/>
  <c r="H1220" s="1"/>
  <c r="H1219" s="1"/>
  <c r="H1256"/>
  <c r="H1258" s="1"/>
  <c r="H1257" s="1"/>
  <c r="H1271"/>
  <c r="H1273" s="1"/>
  <c r="H1272" s="1"/>
  <c r="H1714"/>
  <c r="H1731"/>
  <c r="G1996" s="1"/>
  <c r="H1996" s="1"/>
  <c r="H1823"/>
  <c r="H1825" s="1"/>
  <c r="H1824" s="1"/>
  <c r="H1933"/>
  <c r="H1935" s="1"/>
  <c r="H1934" s="1"/>
  <c r="H1946"/>
  <c r="H1948" s="1"/>
  <c r="H1947" s="1"/>
  <c r="H2027"/>
  <c r="H2029" s="1"/>
  <c r="H2028" s="1"/>
  <c r="H2040"/>
  <c r="H2068"/>
  <c r="H2070" s="1"/>
  <c r="H2069" s="1"/>
  <c r="H2110"/>
  <c r="H2112" s="1"/>
  <c r="H2111" s="1"/>
  <c r="H2130"/>
  <c r="H2132" s="1"/>
  <c r="H2131" s="1"/>
  <c r="H2173"/>
  <c r="H2175" s="1"/>
  <c r="H2174" s="1"/>
  <c r="H125"/>
  <c r="H127" s="1"/>
  <c r="H126" s="1"/>
  <c r="H1920"/>
  <c r="H1922" s="1"/>
  <c r="H1921" s="1"/>
  <c r="I52" i="1"/>
  <c r="I38"/>
  <c r="I32"/>
  <c r="I160"/>
  <c r="H375" i="4"/>
  <c r="H377" s="1"/>
  <c r="H376" s="1"/>
  <c r="G124"/>
  <c r="H124" s="1"/>
  <c r="H128" s="1"/>
  <c r="H130" s="1"/>
  <c r="H129" s="1"/>
  <c r="G111"/>
  <c r="H556"/>
  <c r="H555" s="1"/>
  <c r="G174"/>
  <c r="H174" s="1"/>
  <c r="H179" s="1"/>
  <c r="H181" s="1"/>
  <c r="H180" s="1"/>
  <c r="G161"/>
  <c r="G142"/>
  <c r="H142" s="1"/>
  <c r="H148" s="1"/>
  <c r="H150" s="1"/>
  <c r="H149" s="1"/>
  <c r="H585"/>
  <c r="H584" s="1"/>
  <c r="G436"/>
  <c r="H436" s="1"/>
  <c r="G695"/>
  <c r="H695" s="1"/>
  <c r="H702" s="1"/>
  <c r="H704" s="1"/>
  <c r="H703" s="1"/>
  <c r="H610"/>
  <c r="H609" s="1"/>
  <c r="G593"/>
  <c r="H593" s="1"/>
  <c r="H111"/>
  <c r="H116" s="1"/>
  <c r="H118" s="1"/>
  <c r="H117" s="1"/>
  <c r="H161"/>
  <c r="H166" s="1"/>
  <c r="H168" s="1"/>
  <c r="H167" s="1"/>
  <c r="H441"/>
  <c r="H443" s="1"/>
  <c r="H442" s="1"/>
  <c r="I156" i="2"/>
  <c r="I113"/>
  <c r="I108"/>
  <c r="I104"/>
  <c r="I75"/>
  <c r="I100"/>
  <c r="I87"/>
  <c r="I70"/>
  <c r="I53" s="1"/>
  <c r="I52"/>
  <c r="I30" s="1"/>
  <c r="I29"/>
  <c r="I19" s="1"/>
  <c r="G1958" i="3"/>
  <c r="H1958" s="1"/>
  <c r="G1959"/>
  <c r="H1959" s="1"/>
  <c r="H177"/>
  <c r="H176" s="1"/>
  <c r="G1961"/>
  <c r="H1961" s="1"/>
  <c r="G1963"/>
  <c r="H1963" s="1"/>
  <c r="H216"/>
  <c r="H215" s="1"/>
  <c r="G1130"/>
  <c r="H1130" s="1"/>
  <c r="G1063"/>
  <c r="H1063" s="1"/>
  <c r="G253"/>
  <c r="H253" s="1"/>
  <c r="G1977"/>
  <c r="H1977" s="1"/>
  <c r="H316"/>
  <c r="H315" s="1"/>
  <c r="G1962"/>
  <c r="H1962" s="1"/>
  <c r="H203"/>
  <c r="H202" s="1"/>
  <c r="G1968"/>
  <c r="H1968" s="1"/>
  <c r="G1759"/>
  <c r="H1759" s="1"/>
  <c r="H1764" s="1"/>
  <c r="G1161"/>
  <c r="H1161" s="1"/>
  <c r="G1148"/>
  <c r="H1148" s="1"/>
  <c r="G1084"/>
  <c r="H1084" s="1"/>
  <c r="G255"/>
  <c r="H255" s="1"/>
  <c r="H259" s="1"/>
  <c r="G239"/>
  <c r="H239" s="1"/>
  <c r="G133"/>
  <c r="H133" s="1"/>
  <c r="H138" s="1"/>
  <c r="H140" s="1"/>
  <c r="H139" s="1"/>
  <c r="H303"/>
  <c r="H302" s="1"/>
  <c r="G1981"/>
  <c r="H1981" s="1"/>
  <c r="H22"/>
  <c r="H24" s="1"/>
  <c r="H23" s="1"/>
  <c r="H1750"/>
  <c r="H1749" s="1"/>
  <c r="G1997"/>
  <c r="H1997" s="1"/>
  <c r="H1779"/>
  <c r="H1778" s="1"/>
  <c r="H1795"/>
  <c r="H1794" s="1"/>
  <c r="G1998"/>
  <c r="H1998" s="1"/>
  <c r="H1864"/>
  <c r="H1863" s="1"/>
  <c r="G1984"/>
  <c r="H1984" s="1"/>
  <c r="H1890"/>
  <c r="H1889" s="1"/>
  <c r="G1061"/>
  <c r="H1061" s="1"/>
  <c r="H2055"/>
  <c r="H2054" s="1"/>
  <c r="G1128"/>
  <c r="H1128" s="1"/>
  <c r="G1080"/>
  <c r="H1080" s="1"/>
  <c r="H1165"/>
  <c r="H1167" s="1"/>
  <c r="H1166" s="1"/>
  <c r="H1716"/>
  <c r="H1715" s="1"/>
  <c r="G1995"/>
  <c r="H1995" s="1"/>
  <c r="H1733"/>
  <c r="H1732" s="1"/>
  <c r="G1973"/>
  <c r="H1973" s="1"/>
  <c r="H1877"/>
  <c r="H1876" s="1"/>
  <c r="G1960"/>
  <c r="H1960" s="1"/>
  <c r="H1909"/>
  <c r="H1908" s="1"/>
  <c r="G2007"/>
  <c r="H2007" s="1"/>
  <c r="G2008"/>
  <c r="H2008" s="1"/>
  <c r="H2042"/>
  <c r="H2041" s="1"/>
  <c r="H675"/>
  <c r="H677" s="1"/>
  <c r="H676" s="1"/>
  <c r="H1152"/>
  <c r="H1154" s="1"/>
  <c r="H1153" s="1"/>
  <c r="I459" i="1"/>
  <c r="I452"/>
  <c r="I422"/>
  <c r="I412"/>
  <c r="I398"/>
  <c r="I392"/>
  <c r="I402"/>
  <c r="I389"/>
  <c r="I384" s="1"/>
  <c r="I383"/>
  <c r="I377"/>
  <c r="I360"/>
  <c r="I369"/>
  <c r="I357"/>
  <c r="I346"/>
  <c r="I330"/>
  <c r="I312"/>
  <c r="I303"/>
  <c r="I294"/>
  <c r="I308"/>
  <c r="I290"/>
  <c r="I282"/>
  <c r="I276"/>
  <c r="I255"/>
  <c r="I249"/>
  <c r="I228"/>
  <c r="I245"/>
  <c r="I237"/>
  <c r="I224"/>
  <c r="I216"/>
  <c r="I197"/>
  <c r="I185"/>
  <c r="I193"/>
  <c r="I156"/>
  <c r="I147"/>
  <c r="I138"/>
  <c r="I124"/>
  <c r="I110"/>
  <c r="I96"/>
  <c r="I115"/>
  <c r="I104"/>
  <c r="I85"/>
  <c r="I41"/>
  <c r="I12" s="1"/>
  <c r="I73"/>
  <c r="I88" i="2" l="1"/>
  <c r="I311" s="1"/>
  <c r="I313" s="1"/>
  <c r="I312" s="1"/>
  <c r="H1088" i="3"/>
  <c r="H1090" s="1"/>
  <c r="H1089" s="1"/>
  <c r="H1140"/>
  <c r="H1142" s="1"/>
  <c r="H1141" s="1"/>
  <c r="H1073"/>
  <c r="H1075" s="1"/>
  <c r="H1074" s="1"/>
  <c r="G237"/>
  <c r="H237" s="1"/>
  <c r="H243" s="1"/>
  <c r="H276"/>
  <c r="H275" s="1"/>
  <c r="I65" i="1"/>
  <c r="I347"/>
  <c r="G1975" i="3"/>
  <c r="H1975" s="1"/>
  <c r="H261"/>
  <c r="H260" s="1"/>
  <c r="G2009"/>
  <c r="H2009" s="1"/>
  <c r="H2013" s="1"/>
  <c r="H2015" s="1"/>
  <c r="H2014" s="1"/>
  <c r="H1766"/>
  <c r="H1765" s="1"/>
  <c r="H2001"/>
  <c r="H2003" s="1"/>
  <c r="H2002" s="1"/>
  <c r="G1974" l="1"/>
  <c r="H1974" s="1"/>
  <c r="H1989" s="1"/>
  <c r="H1991" s="1"/>
  <c r="H1990" s="1"/>
  <c r="H245"/>
  <c r="H244" s="1"/>
  <c r="I473" i="1"/>
  <c r="I475" s="1"/>
  <c r="I474" s="1"/>
</calcChain>
</file>

<file path=xl/comments1.xml><?xml version="1.0" encoding="utf-8"?>
<comments xmlns="http://schemas.openxmlformats.org/spreadsheetml/2006/main">
  <authors>
    <author>silvio.silva</author>
  </authors>
  <commentList>
    <comment ref="B20" authorId="0">
      <text>
        <r>
          <rPr>
            <b/>
            <sz val="8"/>
            <color indexed="81"/>
            <rFont val="Tahoma"/>
            <family val="2"/>
          </rPr>
          <t>silvio.silva:</t>
        </r>
        <r>
          <rPr>
            <sz val="8"/>
            <color indexed="81"/>
            <rFont val="Tahoma"/>
            <family val="2"/>
          </rPr>
          <t xml:space="preserve">
Item com quantitativo alterado de 3.719,76 para 3.714,44. Em função de uma diferença de 31,59</t>
        </r>
      </text>
    </comment>
  </commentList>
</comments>
</file>

<file path=xl/sharedStrings.xml><?xml version="1.0" encoding="utf-8"?>
<sst xmlns="http://schemas.openxmlformats.org/spreadsheetml/2006/main" count="9303" uniqueCount="2135">
  <si>
    <t>PLANILHA ORÇAMENTÁRIA DE OBRA</t>
  </si>
  <si>
    <t>IDENTIFICAÇÃO</t>
  </si>
  <si>
    <t>FORM.01/PO.PRO.03</t>
  </si>
  <si>
    <t>VERSÃO</t>
  </si>
  <si>
    <t>ELABORADO</t>
  </si>
  <si>
    <t>01</t>
  </si>
  <si>
    <t>04/03/2009</t>
  </si>
  <si>
    <t>P</t>
  </si>
  <si>
    <t>EMPREENDIMENTO</t>
  </si>
  <si>
    <t>OBRA</t>
  </si>
  <si>
    <t>SERVIÇOS PRELIMINARES</t>
  </si>
  <si>
    <t>LOCALIZAÇÃO</t>
  </si>
  <si>
    <t>DATA</t>
  </si>
  <si>
    <t>V-01</t>
  </si>
  <si>
    <t>ITEM</t>
  </si>
  <si>
    <t>DISCRIMINAÇÃO</t>
  </si>
  <si>
    <t>UND</t>
  </si>
  <si>
    <t>QUANT</t>
  </si>
  <si>
    <t>VALOR UNITÁRIO R$</t>
  </si>
  <si>
    <t>VALOR PARCIAL R$</t>
  </si>
  <si>
    <t>SINAPI   DEZ.2014</t>
  </si>
  <si>
    <t>SISTEMA VIÁRIO, URBANIZAÇÃO, RDU e IP e EQUIPAMENTOS COMUNITÁRIOS</t>
  </si>
  <si>
    <t>1.1</t>
  </si>
  <si>
    <t>1.2</t>
  </si>
  <si>
    <t>TERRAPLENAGEM</t>
  </si>
  <si>
    <t>2.1</t>
  </si>
  <si>
    <t>Serviços topográficos gerais (locação da obra, demarcação de vias e lotes inclusive nota de serviço)</t>
  </si>
  <si>
    <t>2.2</t>
  </si>
  <si>
    <t>Demolição, carga e transporte de 162 benfeitorias (habitações) desapropriadas</t>
  </si>
  <si>
    <t>2.3</t>
  </si>
  <si>
    <t>COMP. 01</t>
  </si>
  <si>
    <t>2.4</t>
  </si>
  <si>
    <t>73859/001 + 73948/016</t>
  </si>
  <si>
    <t>Limpeza do terreno, com remoção de material para bota fora, inclusive espalhamento - ZEIS e VIAS DE ENTORNO DA LINHA DE TRANSMISSÃO DA ELETRONORTE</t>
  </si>
  <si>
    <t>2.5</t>
  </si>
  <si>
    <t>74205/001 + 72208</t>
  </si>
  <si>
    <t>Escavação, carga e transporte de material de 1ª categoria proveniente do corte das vias para reaproveitamento nas vias projetadas DMT = 1 Km</t>
  </si>
  <si>
    <t>2.6</t>
  </si>
  <si>
    <t>COMP. 02</t>
  </si>
  <si>
    <t>Carga e transporte de material de 1ª categoria para bota-fora DMT = 3 Km</t>
  </si>
  <si>
    <t>2.7</t>
  </si>
  <si>
    <t>Espalhamento e compactação de material proveniente do corte das vias</t>
  </si>
  <si>
    <t>2.8</t>
  </si>
  <si>
    <t>COMP. 03</t>
  </si>
  <si>
    <t>Corte, remoção e espalhamento de bota-fora da área de preservação e área destinada à ETE</t>
  </si>
  <si>
    <t>2.9</t>
  </si>
  <si>
    <t>74015/001</t>
  </si>
  <si>
    <t xml:space="preserve">Aterro compactado da área de preservação, quadras e área destinada à ETE com material proveniente do corte das vias </t>
  </si>
  <si>
    <t>SUB-TOTAL - TERRAPLENAGEM</t>
  </si>
  <si>
    <t>PAVIMENTAÇÃO</t>
  </si>
  <si>
    <t>3.1</t>
  </si>
  <si>
    <t>Regularização do subleito</t>
  </si>
  <si>
    <t>3.2</t>
  </si>
  <si>
    <t>COMP. 04</t>
  </si>
  <si>
    <t>Sub-base, escavação, carga, transporte e compactação (Mat. de 1ª categoria)</t>
  </si>
  <si>
    <t>3.3</t>
  </si>
  <si>
    <t>COMP. 05</t>
  </si>
  <si>
    <t>Base compactada com incorporação de 20% de areia (Mat. de 1ª categoria)</t>
  </si>
  <si>
    <t>3.4</t>
  </si>
  <si>
    <t>Imprimação asfaltica com cm-30</t>
  </si>
  <si>
    <t>3.5</t>
  </si>
  <si>
    <t>Pintura de ligação</t>
  </si>
  <si>
    <t>3.6</t>
  </si>
  <si>
    <t>COMP. 06</t>
  </si>
  <si>
    <t>Fornecimento, transporte e aplicação de CBUQ e = 3 cm</t>
  </si>
  <si>
    <t>3.7</t>
  </si>
  <si>
    <t>Fornecimento, transporte e aplicação de CBUQ e = 5 cm</t>
  </si>
  <si>
    <t>3.8</t>
  </si>
  <si>
    <t>73764/005</t>
  </si>
  <si>
    <t>Fornecimento e execução de revestimento viário com lajota sextavada e = 8 cm, inclusive coxim de areia e = 15 cm</t>
  </si>
  <si>
    <t>SUB-TOTAL - PAVIMENTAÇÃO</t>
  </si>
  <si>
    <t>EQUIPAMENTOS</t>
  </si>
  <si>
    <t>4.1</t>
  </si>
  <si>
    <t>PRAÇA 01- QUADRA 01 - 4.375,99 m²</t>
  </si>
  <si>
    <t>4.1.1</t>
  </si>
  <si>
    <t>4.1.2</t>
  </si>
  <si>
    <t>4.1.3</t>
  </si>
  <si>
    <t>4.1.4</t>
  </si>
  <si>
    <t>4.1.5</t>
  </si>
  <si>
    <t>4.1.6</t>
  </si>
  <si>
    <t xml:space="preserve">Calçada em concreto rejuntado com junta plástica e = 5 cm </t>
  </si>
  <si>
    <t>Canaleta</t>
  </si>
  <si>
    <t>4.1.9</t>
  </si>
  <si>
    <t>COMP. 08</t>
  </si>
  <si>
    <t>Bancos isolados</t>
  </si>
  <si>
    <t>Grama em placas com terra preta</t>
  </si>
  <si>
    <t>Lixeira Ø 0,50 m em tela moeda com alça apoiada lateralmente</t>
  </si>
  <si>
    <t>Arborização Oiti, Pau Preto e Sibipiruna h = 1,50 m com cerca de proteção</t>
  </si>
  <si>
    <t>Mesa tabuleiro de jogos com 4 bancos</t>
  </si>
  <si>
    <t>4.1.20</t>
  </si>
  <si>
    <t>COMP. 14</t>
  </si>
  <si>
    <t>Rampa de acesso a PNE - (portadores de necessidades especiais)</t>
  </si>
  <si>
    <t>4.1.21</t>
  </si>
  <si>
    <t>COMP. 15</t>
  </si>
  <si>
    <t>SUB-TOTAL - PRAÇA 01- QUADRA 01 - 4.375,99 m²</t>
  </si>
  <si>
    <t>4.2</t>
  </si>
  <si>
    <t>4.2.1</t>
  </si>
  <si>
    <t>4.2.2</t>
  </si>
  <si>
    <t>Bancos contínuos</t>
  </si>
  <si>
    <t>4.3</t>
  </si>
  <si>
    <t>PRAÇA 3 - QUADRA 41 - 5.398,52  m²</t>
  </si>
  <si>
    <t>4.3.1</t>
  </si>
  <si>
    <t>4.3.2</t>
  </si>
  <si>
    <t>4.3.3</t>
  </si>
  <si>
    <t>4.3.4</t>
  </si>
  <si>
    <t>4.3.5</t>
  </si>
  <si>
    <t>4.3.6</t>
  </si>
  <si>
    <t>4.3.7</t>
  </si>
  <si>
    <t>4.3.8</t>
  </si>
  <si>
    <t>4.3.14</t>
  </si>
  <si>
    <t>4.3.15</t>
  </si>
  <si>
    <t>COMP. 196</t>
  </si>
  <si>
    <t>4.3.16</t>
  </si>
  <si>
    <t>4.3.17</t>
  </si>
  <si>
    <t>4.3.18</t>
  </si>
  <si>
    <t>4.3.19</t>
  </si>
  <si>
    <t>COMP. 18</t>
  </si>
  <si>
    <t>73769/004</t>
  </si>
  <si>
    <t>COMP. 19</t>
  </si>
  <si>
    <t>COMP. 20</t>
  </si>
  <si>
    <t>COMP. 21</t>
  </si>
  <si>
    <t>COMP. 22</t>
  </si>
  <si>
    <t>COMP. 23</t>
  </si>
  <si>
    <t>COMP. 24</t>
  </si>
  <si>
    <t>COMP. 25</t>
  </si>
  <si>
    <t>COMP. 26</t>
  </si>
  <si>
    <t>COMP. 27</t>
  </si>
  <si>
    <t>COMP. 28</t>
  </si>
  <si>
    <t>COMP. 29</t>
  </si>
  <si>
    <t>COMP. 30</t>
  </si>
  <si>
    <t>COMP. 31</t>
  </si>
  <si>
    <t>COMP. 32</t>
  </si>
  <si>
    <t>COMP. 35</t>
  </si>
  <si>
    <t>COMP. 37</t>
  </si>
  <si>
    <t>COMP. 38</t>
  </si>
  <si>
    <t>DIVERSOS</t>
  </si>
  <si>
    <t>COMP. 39</t>
  </si>
  <si>
    <t>COMP. 40</t>
  </si>
  <si>
    <t>COTAÇÃO</t>
  </si>
  <si>
    <t>4.4</t>
  </si>
  <si>
    <t>4.4.1</t>
  </si>
  <si>
    <t>4.4.5</t>
  </si>
  <si>
    <t>4.5</t>
  </si>
  <si>
    <t>4.5.1</t>
  </si>
  <si>
    <t>4.5.2</t>
  </si>
  <si>
    <t>4.6</t>
  </si>
  <si>
    <t>4.6.2</t>
  </si>
  <si>
    <t>4.6.3</t>
  </si>
  <si>
    <t>4.6.5</t>
  </si>
  <si>
    <t>4.7</t>
  </si>
  <si>
    <t>ÁREA DE PRESERVAÇÃO E ÁREA DESTINADA À ETE</t>
  </si>
  <si>
    <t>4.7.1</t>
  </si>
  <si>
    <t>COMP. 203</t>
  </si>
  <si>
    <t>4.7.2</t>
  </si>
  <si>
    <t>4.7.3</t>
  </si>
  <si>
    <t>74236/001</t>
  </si>
  <si>
    <t>4.7.4</t>
  </si>
  <si>
    <t>COMP. 200</t>
  </si>
  <si>
    <t>4.7.5</t>
  </si>
  <si>
    <t>4.7.6</t>
  </si>
  <si>
    <t>4.7.7</t>
  </si>
  <si>
    <t>COMP. 09</t>
  </si>
  <si>
    <t>4.7.8</t>
  </si>
  <si>
    <t>4.7.9</t>
  </si>
  <si>
    <t>COMP. 189</t>
  </si>
  <si>
    <t>Iluminação pública de passeio e área de lazer e áres gramadas/ jardim. Rede de distribuição área, com cabo multiplex de aluminío de 70 e 35 mm², com postes de concreto duplo T - de 9m - 150Kgf e 9m - 300Kgf. iluminção com projetores de 400W nas áreas gram</t>
  </si>
  <si>
    <t>73769/002</t>
  </si>
  <si>
    <t>73769/003</t>
  </si>
  <si>
    <t>COMP. 184</t>
  </si>
  <si>
    <t>COMP. 181</t>
  </si>
  <si>
    <t>COMP. 182</t>
  </si>
  <si>
    <t>COMP. 183</t>
  </si>
  <si>
    <t>SUB-TOTAL - ÁREA DE PRESERVAÇÃO E ÁREA DESTINADA À ETE</t>
  </si>
  <si>
    <t>5.1</t>
  </si>
  <si>
    <t>PASSEIO EM CONCRETO SIMPLES</t>
  </si>
  <si>
    <t>5.1.1</t>
  </si>
  <si>
    <t xml:space="preserve">Calçada em concreto rejuntado com junta plástica  L =  1,00 m e = 5 cm </t>
  </si>
  <si>
    <t>5.1.2</t>
  </si>
  <si>
    <t>5.1.3</t>
  </si>
  <si>
    <t>5.1.4</t>
  </si>
  <si>
    <t>5.1.5</t>
  </si>
  <si>
    <t>COMP. 42</t>
  </si>
  <si>
    <t xml:space="preserve">Demolição mecânica de pavimento asfáltico </t>
  </si>
  <si>
    <t>5.1.7</t>
  </si>
  <si>
    <t>COMP. 43</t>
  </si>
  <si>
    <t>Demarcação de quadras e lotes c/ piquetes 3" x 3" x 1,00 m, em mad. de lei, fixado a 0,70 m do nível do terreno (c/ topografia)</t>
  </si>
  <si>
    <t>5.1.8</t>
  </si>
  <si>
    <t>73916/001</t>
  </si>
  <si>
    <t>Identificação de quadras e lotes em chapa conforme modelo fornecido pela COHAB</t>
  </si>
  <si>
    <t>5.1.9</t>
  </si>
  <si>
    <t>COMP. 44</t>
  </si>
  <si>
    <t>Identificação de vias</t>
  </si>
  <si>
    <t>5.1.10</t>
  </si>
  <si>
    <t>COMP. 45</t>
  </si>
  <si>
    <t>Memoriais descritivos de lotes e áreas de equipamentos</t>
  </si>
  <si>
    <t>SUB-TOTAL - PASSEIO EM CONCRETO SIMPLES</t>
  </si>
  <si>
    <t>5.2</t>
  </si>
  <si>
    <t>5.2.1</t>
  </si>
  <si>
    <t>5.2.2</t>
  </si>
  <si>
    <t>5.3</t>
  </si>
  <si>
    <t>5.4</t>
  </si>
  <si>
    <t>5.4.4</t>
  </si>
  <si>
    <t>76451/001</t>
  </si>
  <si>
    <t>Limpeza de igarapé existente com carga e retirada de entulho - 5,00x1.751,50x0,50m</t>
  </si>
  <si>
    <t/>
  </si>
  <si>
    <t>SISTEMA DE ESGOTO SANITÁRIO</t>
  </si>
  <si>
    <t>IMPLANTAÇÃO DA REDE COLETORA</t>
  </si>
  <si>
    <t>SERVIÇOS TÉCNICOS</t>
  </si>
  <si>
    <t>1.1.1</t>
  </si>
  <si>
    <t>73610 + 73682</t>
  </si>
  <si>
    <t>Locação, nivelamento e cadastramento de rede coletora com auxílio de instrumento topográfico</t>
  </si>
  <si>
    <t>SUB-TOTAL - SERVIÇOS TÉCNICOS</t>
  </si>
  <si>
    <t>SINALIZAÇÃO E PROTEÇÃO</t>
  </si>
  <si>
    <t>1.2.1</t>
  </si>
  <si>
    <t xml:space="preserve">Lanterna de sinalização noturna </t>
  </si>
  <si>
    <t>1.2.3</t>
  </si>
  <si>
    <t>Cone de Sinalização com pintura refletiva h=0,70m</t>
  </si>
  <si>
    <t>SUB-TOTAL - SINALIZAÇÃO E PROTEÇÃO</t>
  </si>
  <si>
    <t>1.3</t>
  </si>
  <si>
    <t>DEMOLIÇÕES E RECOMPOSIÇÕES</t>
  </si>
  <si>
    <t>Demolição de pavimentação asfáltica</t>
  </si>
  <si>
    <t>1.3.2</t>
  </si>
  <si>
    <t>Demolição mecânica de pavimentação asfáltica</t>
  </si>
  <si>
    <t>SUB-TOTAL - DEMOLIÇÕES E RECOMPOSIÇÕES</t>
  </si>
  <si>
    <t>1.4</t>
  </si>
  <si>
    <t>ESGOTAMENTO E DRENAGEM</t>
  </si>
  <si>
    <t>1.4.1</t>
  </si>
  <si>
    <t>73891/001</t>
  </si>
  <si>
    <t xml:space="preserve">Esgotamento de água com bombas de superfície e submersa </t>
  </si>
  <si>
    <t>SUB-TOTAL - ESGOTAMENTO E DRENAGEM</t>
  </si>
  <si>
    <t>1.5</t>
  </si>
  <si>
    <t>MOVIMENTO DE TERRA</t>
  </si>
  <si>
    <t>1.5.1</t>
  </si>
  <si>
    <t>73962/013</t>
  </si>
  <si>
    <t>Escavação mecânica em material de 1ª categoria prof. Até 1,50m</t>
  </si>
  <si>
    <t>1.5.2</t>
  </si>
  <si>
    <t>73962/004</t>
  </si>
  <si>
    <t>Escavação mecânica em material de 1ª categoria prof. entre 1,50m e 2,50 m</t>
  </si>
  <si>
    <t>1.5.4</t>
  </si>
  <si>
    <t>Preparo do fundo da vala/colchão de areia</t>
  </si>
  <si>
    <t>1.5.5</t>
  </si>
  <si>
    <t>76444/002</t>
  </si>
  <si>
    <t>Reaterro compactado mecanicamente com controle do grau de compactação</t>
  </si>
  <si>
    <t>SUB-TOTAL - MOVIMENTO DE TERRA</t>
  </si>
  <si>
    <t>1.6</t>
  </si>
  <si>
    <t>ESCORAMENTO E OBRAS DE CONTENÇÃO</t>
  </si>
  <si>
    <t>1.6.1</t>
  </si>
  <si>
    <t>Escoramento descontínuo com reaproveitamento</t>
  </si>
  <si>
    <t>SUB-TOTAL - ESCORAMENTO E OBRAS DE CONTENÇÃO</t>
  </si>
  <si>
    <t>1.7</t>
  </si>
  <si>
    <t>TUBOS E PEÇAS - FORNECIMENTOE ASSENTAMENTO</t>
  </si>
  <si>
    <t>1.7.1</t>
  </si>
  <si>
    <t>73840/003 + 9818</t>
  </si>
  <si>
    <t>Tubo PVC, PB, JE DN = 150 mm</t>
  </si>
  <si>
    <t>1.7.2</t>
  </si>
  <si>
    <t>73840/004 + 9819</t>
  </si>
  <si>
    <t>Tubo PVC, PB, JE DN = 200 mm</t>
  </si>
  <si>
    <t>1.7.5</t>
  </si>
  <si>
    <t>COMP. 47</t>
  </si>
  <si>
    <t>Tubo PVC, PB, JE DN = 350 mm</t>
  </si>
  <si>
    <t>1.7.7</t>
  </si>
  <si>
    <t>Anel de borracha para Tubo PVC, PB, JE DN = 150 mm</t>
  </si>
  <si>
    <t>1.7.8</t>
  </si>
  <si>
    <t>Anel de borracha para Tubo PVC, PB, JE DN = 200 mm</t>
  </si>
  <si>
    <t>1.7.11</t>
  </si>
  <si>
    <t>Anel de borracha para Tubo PVC, PB, JE DN = 350 mm</t>
  </si>
  <si>
    <t>SUB-TOTAL - TUBOS E PEÇAS - FORNECIMENTOE ASSENTAMENTO</t>
  </si>
  <si>
    <t>1.8</t>
  </si>
  <si>
    <t>TESTE DA REDE</t>
  </si>
  <si>
    <t>1.8.1</t>
  </si>
  <si>
    <t>COMP. 49</t>
  </si>
  <si>
    <t>Teste de estanqueidade</t>
  </si>
  <si>
    <t>SUB-TOTAL - TESTE DA REDE</t>
  </si>
  <si>
    <t>1.9</t>
  </si>
  <si>
    <t>DISPOS. ESPECIAIS E ESTRUTURAS ACESSÓRIAS</t>
  </si>
  <si>
    <t>1.9.1</t>
  </si>
  <si>
    <t>73963/007</t>
  </si>
  <si>
    <t>Forn. e assent. de poço de visita em anéis pré-moldados (prof até 1,50 m)</t>
  </si>
  <si>
    <t>1.9.2</t>
  </si>
  <si>
    <t>73963/011</t>
  </si>
  <si>
    <t>Forn. e assent. de poço de visita em anéis pré-moldados (prof.entre 1,50 m e 2,50 m)</t>
  </si>
  <si>
    <t>1.9.3</t>
  </si>
  <si>
    <t>73963/012</t>
  </si>
  <si>
    <t>Forn. e assent. de poço de visita em anéis pré-moldados (prof.acima de 2,50 m)</t>
  </si>
  <si>
    <t>SUB-TOTAL - DISPOS. ESPECIAIS E ESTRUTURAS ACESSÓRIAS</t>
  </si>
  <si>
    <t>LIGAÇÕES DE ESGOTO</t>
  </si>
  <si>
    <t>2.1.1</t>
  </si>
  <si>
    <t>2.1.2</t>
  </si>
  <si>
    <t>COMP. 41</t>
  </si>
  <si>
    <t>Demolição de passeios cimentados</t>
  </si>
  <si>
    <t>2.1.3</t>
  </si>
  <si>
    <t>73922/002</t>
  </si>
  <si>
    <t>Recomposição de passeios cimentados</t>
  </si>
  <si>
    <t>2.2.1</t>
  </si>
  <si>
    <t>79517/001</t>
  </si>
  <si>
    <t>Escavação manual de valas em material de 1ª categoria</t>
  </si>
  <si>
    <t>2.2.2</t>
  </si>
  <si>
    <t>2.2.3</t>
  </si>
  <si>
    <t>TUBOS E PEÇAS - FORNECIMENTO E ASSENTAMENTO</t>
  </si>
  <si>
    <t>2.3.1</t>
  </si>
  <si>
    <t>73840/001 + 9817</t>
  </si>
  <si>
    <t>Tubo PVC, PB, JE DN = 100 mm</t>
  </si>
  <si>
    <t>2.3.2</t>
  </si>
  <si>
    <t>COMP. 50</t>
  </si>
  <si>
    <t>Selim 90 elast. DN 150x100 mm</t>
  </si>
  <si>
    <t>2.3.3</t>
  </si>
  <si>
    <t>COMP. 51</t>
  </si>
  <si>
    <t>Selim 90 elast.  DN 200x100 mm</t>
  </si>
  <si>
    <t>2.3.4</t>
  </si>
  <si>
    <t>COMP. 52</t>
  </si>
  <si>
    <t>Selim 90 elast. DN 250x100 mm</t>
  </si>
  <si>
    <t>2.3.5</t>
  </si>
  <si>
    <t>COMP. 53</t>
  </si>
  <si>
    <t>Selim 90 elast. DN 350x100 mm</t>
  </si>
  <si>
    <t>2.3.7</t>
  </si>
  <si>
    <t>COMP. 202</t>
  </si>
  <si>
    <t>Curva 45 elast. DN 100 mm</t>
  </si>
  <si>
    <t>2.3.8</t>
  </si>
  <si>
    <t>Anel de borracha para Tubo PVC, PB, JE DN = 100 mm</t>
  </si>
  <si>
    <t>SUB-TOTAL - TUBOS E PEÇAS - FORNECIMENTO E ASSENTAMENTO</t>
  </si>
  <si>
    <t>2.4.1</t>
  </si>
  <si>
    <t>74166/001</t>
  </si>
  <si>
    <t>Caixas de passagem em concreto (0,60 x 0,60m), incluindo tampa em concreto</t>
  </si>
  <si>
    <t>ESTAÇÃO DE TRATAMENTO</t>
  </si>
  <si>
    <t>3.1.1</t>
  </si>
  <si>
    <t>Locação da Obra e Cadastramento</t>
  </si>
  <si>
    <t>3.2.1</t>
  </si>
  <si>
    <t>3.3.1</t>
  </si>
  <si>
    <t>Escavação mecânica em solo mole com água prof. maior que 4,50m</t>
  </si>
  <si>
    <t>3.3.2</t>
  </si>
  <si>
    <t>Acerto e verificação do nivelamento de fundo de area escavada</t>
  </si>
  <si>
    <t>3.3.3</t>
  </si>
  <si>
    <t>SUB-TOTAL - ESGOTAMENTO E DRENAGEM e MOVIMENTO DE TERRA</t>
  </si>
  <si>
    <t>3.4.1</t>
  </si>
  <si>
    <t>Escoramento contínuo de valas com reaproveitamento</t>
  </si>
  <si>
    <t>CARGA, TRANSPORTE E DESCARGA</t>
  </si>
  <si>
    <t>3.5.1</t>
  </si>
  <si>
    <t>Carga mecanizada de terra de escavação em caminhão basculante</t>
  </si>
  <si>
    <t>3.5.2</t>
  </si>
  <si>
    <t>COMP. 55</t>
  </si>
  <si>
    <t>Transporte mecânico de material de escavação até 10 km</t>
  </si>
  <si>
    <t>3.5.3</t>
  </si>
  <si>
    <t>74151/001</t>
  </si>
  <si>
    <t>Escavação mecanizada de solo em jazida</t>
  </si>
  <si>
    <t>3.5.4</t>
  </si>
  <si>
    <t>3.5.5</t>
  </si>
  <si>
    <t>SUB-TOTAL - ESCORAMENTO E OBRAS DE CONTENÇÃO e CARGA, TRANSPORTE E DESCARGA</t>
  </si>
  <si>
    <t>FUNDAÇÕES E ESTRUTURAS</t>
  </si>
  <si>
    <t>3.6.1</t>
  </si>
  <si>
    <t>74164/004</t>
  </si>
  <si>
    <t>Execução de lastro em pedra britada</t>
  </si>
  <si>
    <t>3.6.2</t>
  </si>
  <si>
    <t>Execução de lastro impermeabilizado de concreto simples e = 8 cm</t>
  </si>
  <si>
    <t>3.6.3</t>
  </si>
  <si>
    <t>74254/002</t>
  </si>
  <si>
    <t xml:space="preserve">Aço CA-50 - fornecimento, corte, dobra e colocação </t>
  </si>
  <si>
    <t>3.6.4</t>
  </si>
  <si>
    <t>73942/002</t>
  </si>
  <si>
    <t xml:space="preserve">Aço CA-60 - fornecimento, corte, dobra e colocação </t>
  </si>
  <si>
    <t>3.6.5</t>
  </si>
  <si>
    <t>COMP. 195</t>
  </si>
  <si>
    <t>Forma em chapa de madeira compensada resinada - e = 15 mm com reaproveitamento</t>
  </si>
  <si>
    <t>3.6.6</t>
  </si>
  <si>
    <t>74138/001</t>
  </si>
  <si>
    <t xml:space="preserve">Concreto estrutural - fck ≥ 15,0 Mpa  </t>
  </si>
  <si>
    <t>3.6.7</t>
  </si>
  <si>
    <t>Enchimento de passarela e canais em concreto simples</t>
  </si>
  <si>
    <t>SUB-TOTAL - FUNDAÇÕES E ESTRUTURAS</t>
  </si>
  <si>
    <t>REVESTIMENTOS E IMPERMEABILIZAÇÕES</t>
  </si>
  <si>
    <t>3.7.1</t>
  </si>
  <si>
    <t>Revestimento em chapisco</t>
  </si>
  <si>
    <t>3.7.2</t>
  </si>
  <si>
    <t>73753/001</t>
  </si>
  <si>
    <t>Impermeabilização da área molhada</t>
  </si>
  <si>
    <t>SUB-TOTAL - REVESTIMENTOS E IMPERMEABILIZAÇÕES</t>
  </si>
  <si>
    <t>EQUIPAMENTOS E TUBULAÇÕES - FORNECIMENTO E INSTALAÇÃO</t>
  </si>
  <si>
    <t>3.8.2</t>
  </si>
  <si>
    <t>COMP. 56</t>
  </si>
  <si>
    <t xml:space="preserve">Fornecimento e instalação de Calha Parshall W = 9" </t>
  </si>
  <si>
    <t>3.8.5</t>
  </si>
  <si>
    <t>73932/001</t>
  </si>
  <si>
    <t>Fornecimento e instalação de grade de barras chatas</t>
  </si>
  <si>
    <t>3.8.8</t>
  </si>
  <si>
    <t>COMP. 57</t>
  </si>
  <si>
    <t>Fornecimento e Instalação de Comporta em Fibra de Vidro 120 x 80 cm Sentido Duplo de Fluxo c/ Chumbadores</t>
  </si>
  <si>
    <t>3.8.9</t>
  </si>
  <si>
    <t>Conjunto Motobomba submersível, com vazão de 33,0 l/s , altura manométrica de 9,03 MCA, com potência de 7,5 cv, 220 volts., com os acessórios tubo guia correntes, chave bóia e quadro de comando.</t>
  </si>
  <si>
    <t>3.8.10</t>
  </si>
  <si>
    <t>COMP. 59</t>
  </si>
  <si>
    <t>Tubo de ferro dúctil com flanges, PN-10, DN 150, L = 2,97 m</t>
  </si>
  <si>
    <t>3.8.11</t>
  </si>
  <si>
    <t>COMP. 60</t>
  </si>
  <si>
    <t>Curva 90º de ferro dúctil com flanges, PN-10, DN 150</t>
  </si>
  <si>
    <t>3.8.12</t>
  </si>
  <si>
    <t>COMP. 61</t>
  </si>
  <si>
    <t>Tubo com flanges em ferro dúctil, PN-10, DN 150  L= 0,66 m</t>
  </si>
  <si>
    <t>3.8.14</t>
  </si>
  <si>
    <t>COMP. 63</t>
  </si>
  <si>
    <t>Válvula de retenção tipo portinhola única com flanges, PN-10  DN 150</t>
  </si>
  <si>
    <t>3.8.15</t>
  </si>
  <si>
    <t>COMP. 64</t>
  </si>
  <si>
    <t>Registro de gaveta, com flanges e cabeçote, PN-10 - DN 100</t>
  </si>
  <si>
    <t>3.8.16</t>
  </si>
  <si>
    <t>COMP. 65</t>
  </si>
  <si>
    <t>Redução em ferro dúctil com flanges, PN-10, DN 200 X DN 150</t>
  </si>
  <si>
    <t>3.8.17</t>
  </si>
  <si>
    <t>COMP. 66</t>
  </si>
  <si>
    <t>Tê de redução em ferro dúctil com flanges, PN-10, DN 200 X DN 150</t>
  </si>
  <si>
    <t>3.8.18</t>
  </si>
  <si>
    <t>COMP. 67</t>
  </si>
  <si>
    <t>Tubo com flanges em ferro dúctil, PN-10, DN 200  L= 0,22 m</t>
  </si>
  <si>
    <t>3.8.19</t>
  </si>
  <si>
    <t>COMP. 68</t>
  </si>
  <si>
    <t>Tê de redução em ferro dúctil com flanges, PN-10, DN 200 X DN 80</t>
  </si>
  <si>
    <t>3.8.20</t>
  </si>
  <si>
    <t>COMP. 69</t>
  </si>
  <si>
    <t>Tubo com flanges em ferro dúctil, PN-10, DN 200  L= 0,48 m</t>
  </si>
  <si>
    <t>3.8.21</t>
  </si>
  <si>
    <t>COMP. 70</t>
  </si>
  <si>
    <t>Registro de gaveta, com flanges e cabeçote, PN-10 - DN 80</t>
  </si>
  <si>
    <t>3.8.22</t>
  </si>
  <si>
    <t>COMP. 71</t>
  </si>
  <si>
    <t>Tubo de ferro dúctil com ponta e flange, PN-10, DN 150 L= 2,90 m</t>
  </si>
  <si>
    <t>3.8.23</t>
  </si>
  <si>
    <t>COMP. 72</t>
  </si>
  <si>
    <t>Tubo com flanges em ferro dúctil, PN-10, DN 80  L= 1,05 m</t>
  </si>
  <si>
    <t>3.8.24</t>
  </si>
  <si>
    <t>COMP. 73</t>
  </si>
  <si>
    <t>Curva 90º de ferro dúctil com flanges, PN-10, DN 80</t>
  </si>
  <si>
    <t>3.8.25</t>
  </si>
  <si>
    <t>COMP. 74</t>
  </si>
  <si>
    <t>Tubo de ferro dúctil com ponta e flange, PN-10, DN 80  L = 0,35 m</t>
  </si>
  <si>
    <t>3.8.26</t>
  </si>
  <si>
    <t>COMP. 75</t>
  </si>
  <si>
    <t>Flange cego , PN 10 DN 150</t>
  </si>
  <si>
    <t>3.8.27</t>
  </si>
  <si>
    <t>COMP. 76</t>
  </si>
  <si>
    <t>Toco com flanges em ferro dúctil, PN-10, DN 200  L= 0,25 m</t>
  </si>
  <si>
    <t>3.8.29</t>
  </si>
  <si>
    <t>Tampa Metálica de Inspeção</t>
  </si>
  <si>
    <t>3.8.30</t>
  </si>
  <si>
    <t>74072/003</t>
  </si>
  <si>
    <t>Corrimão Metálico</t>
  </si>
  <si>
    <t>SUB-TOTAL - EQUIPAMENTOS E TUBULAÇÕES - FORNECIMENTO E INSTALAÇÃO</t>
  </si>
  <si>
    <t>REATOR ANAERÓBIO</t>
  </si>
  <si>
    <t>74138/003</t>
  </si>
  <si>
    <t xml:space="preserve">Concreto estrutural - fck ≥ 25,0 Mpa  </t>
  </si>
  <si>
    <t>REVESTIMENTO E IMPERMEABILIZAÇÕES</t>
  </si>
  <si>
    <t>Revestimento com chapisco</t>
  </si>
  <si>
    <t>SUB-TOTAL - REVESTIMENTO E IMPERMEABILIZAÇÕES</t>
  </si>
  <si>
    <t>EQUIPAMENTOS E TUBULAÇÕES</t>
  </si>
  <si>
    <t xml:space="preserve">Chumbador de 1/2" </t>
  </si>
  <si>
    <t>Fornecimento e instalação de placas defletoras de gases laterais em PRFV ou PEAD (2,00 m x 10,30 m x 3,00 mm)</t>
  </si>
  <si>
    <t>Fornecimento e instalação de placas defletoras de gases laterais em PRFV ou PEAD (3,75 m x 10,30 m x 3,00 mm)</t>
  </si>
  <si>
    <t>Fornecimento e montagem de placas defletoras de gases centrais em PRFV ou PEAD (2,20 m x 10,30 m x 3,00 mm)</t>
  </si>
  <si>
    <t>Fornecimento e instalação de Distribuidor de Vazão Ø 3,5m em PRFV ou PEAD</t>
  </si>
  <si>
    <t>Fornecimento e instalação de Calha Coletora (15,00 cm x 15,00 cm x 10,30 m) em PRFV ou PEAD</t>
  </si>
  <si>
    <t>COMP. 170</t>
  </si>
  <si>
    <t>Fornecimento e montagem de tubos polietileno, DN 75 para alimentação do reator</t>
  </si>
  <si>
    <t>COMP. 81</t>
  </si>
  <si>
    <t>Fornecimento e montagem de extremidade flange e ponta em FºFº DN 600</t>
  </si>
  <si>
    <t>COMP. 84</t>
  </si>
  <si>
    <t>Fornecimento e montagem de flange cego DN 600</t>
  </si>
  <si>
    <t>73888/002 + 9846</t>
  </si>
  <si>
    <t>Fornecimento e assentamento de tubos em PVC PBA DN 80</t>
  </si>
  <si>
    <t>COMP. 82</t>
  </si>
  <si>
    <t>Fornecimento e assentamento de curvas 90º em PVC PBA DN 80</t>
  </si>
  <si>
    <t>COMP. 83</t>
  </si>
  <si>
    <t>Fornecimento e assentamento de registro de gaveta para PVC PBA DN 80</t>
  </si>
  <si>
    <t>4.3.25</t>
  </si>
  <si>
    <t>73888/001+9844</t>
  </si>
  <si>
    <t>Fornecimento e montagem de tubos PVC, DN 50 para condução de biogás</t>
  </si>
  <si>
    <t>4.3.26</t>
  </si>
  <si>
    <t>Fornecimento e montagem de Curva 90° PVC, DN 50 para condução de biogás</t>
  </si>
  <si>
    <t>4.3.27</t>
  </si>
  <si>
    <t>Fornecimento e montagem de TE em PVC, DN 50X50 para condução de biogás</t>
  </si>
  <si>
    <t>4.3.28</t>
  </si>
  <si>
    <t>COMP. 188</t>
  </si>
  <si>
    <t>Fornecimento e montagem de queimador para biogás</t>
  </si>
  <si>
    <t>4.3.29</t>
  </si>
  <si>
    <t>SUB-TOTAL - EQUIPAMENTOS E TUBULÕES</t>
  </si>
  <si>
    <t>FILTRO BIOLÓGICO</t>
  </si>
  <si>
    <t>5.3.2</t>
  </si>
  <si>
    <t>Vertedouro da Calha Coletora de Efluente, medindo 9,00m x 30,00cm x 6,00mm (Vertedouro Triangular)</t>
  </si>
  <si>
    <t>5.3.3</t>
  </si>
  <si>
    <t>COMP. 86</t>
  </si>
  <si>
    <t>Execução de estrutura em madeira ( 6X16 cm) para suporte de leito filtrante</t>
  </si>
  <si>
    <t>5.3.4</t>
  </si>
  <si>
    <t>Execução de leito filtrante em brita nº 04 classificada e selecionada</t>
  </si>
  <si>
    <t>5.3.8</t>
  </si>
  <si>
    <t>COMP. 88</t>
  </si>
  <si>
    <t>Fornecimento e Assentamento de tubos em FºFº JE DN 200</t>
  </si>
  <si>
    <t>5.3.9</t>
  </si>
  <si>
    <t>COMP. 89</t>
  </si>
  <si>
    <t>Fornecimento e Assentamento de cruzeta em FºFº JE DN 200 X 200</t>
  </si>
  <si>
    <t>5.3.10</t>
  </si>
  <si>
    <t>5.3.11</t>
  </si>
  <si>
    <t>SUB-TOTAL - EQUIPAMENTOS E TUBULAÇÕES</t>
  </si>
  <si>
    <t>LEITO DE SECAGEM</t>
  </si>
  <si>
    <t>6.1</t>
  </si>
  <si>
    <t>6.1.1</t>
  </si>
  <si>
    <t>6.1.2</t>
  </si>
  <si>
    <t>6.1.3</t>
  </si>
  <si>
    <t>6.1.4</t>
  </si>
  <si>
    <t>6.1.5</t>
  </si>
  <si>
    <t>74138/002</t>
  </si>
  <si>
    <t xml:space="preserve">Concreto estrutural - fck ≥ 20,0 Mpa  </t>
  </si>
  <si>
    <t>6.2</t>
  </si>
  <si>
    <t>6.2.1</t>
  </si>
  <si>
    <t>6.2.2</t>
  </si>
  <si>
    <t>6.3</t>
  </si>
  <si>
    <t>6.3.1</t>
  </si>
  <si>
    <t>COMP. 90</t>
  </si>
  <si>
    <t>Execução de fundo falso em tijolos recozidos rejuntados com areia</t>
  </si>
  <si>
    <t>6.3.2</t>
  </si>
  <si>
    <t>Execução de camada de brita 1/16" a 1/4"</t>
  </si>
  <si>
    <t>6.3.3</t>
  </si>
  <si>
    <t>Execução de camada de brita 1/4" a 1/8"</t>
  </si>
  <si>
    <t>6.3.4</t>
  </si>
  <si>
    <t>Execução de camada de brita 3/4" a 2"</t>
  </si>
  <si>
    <t>6.4</t>
  </si>
  <si>
    <t>INTERLIGAÇÕES E EMISSÁRIO FINAL</t>
  </si>
  <si>
    <t>6.4.1</t>
  </si>
  <si>
    <t>6.4.3</t>
  </si>
  <si>
    <t>6.4.4</t>
  </si>
  <si>
    <t>6.4.5</t>
  </si>
  <si>
    <t>6.4.6</t>
  </si>
  <si>
    <t>73840/001 +  9817</t>
  </si>
  <si>
    <t>Fornecimento e Assentamento de tubo PVC para esgoto DN 100</t>
  </si>
  <si>
    <t>6.4.7</t>
  </si>
  <si>
    <t>73840/005 +  9820</t>
  </si>
  <si>
    <t>Fornecimento e Assentamento de tubo PVC para esgoto DN 250</t>
  </si>
  <si>
    <t>6.4.8</t>
  </si>
  <si>
    <t>Fornecimento e Assentamento de tubo PVC para esgoto DN 350</t>
  </si>
  <si>
    <t>6.4.9</t>
  </si>
  <si>
    <t>COMP. 91</t>
  </si>
  <si>
    <t>Fornecimento e Assentamento de tubo PVC para esgoto DN 400</t>
  </si>
  <si>
    <t>6.4.23</t>
  </si>
  <si>
    <t>COMP. 186</t>
  </si>
  <si>
    <t>Fornecimento e Assentamento de tubo de ferro fundido k-7, junta elastica DN 150</t>
  </si>
  <si>
    <t>6.4.24</t>
  </si>
  <si>
    <t>COMP. 187</t>
  </si>
  <si>
    <t>Fornecimento e Assentamento de tubo de ferro fundido k-7, junta elastica DN 200</t>
  </si>
  <si>
    <t>6.4.25</t>
  </si>
  <si>
    <t>COMP. 92</t>
  </si>
  <si>
    <t>Fornecimento e Assentamento de TEE FºFº DN 150 X 150</t>
  </si>
  <si>
    <t>6.4.26</t>
  </si>
  <si>
    <t>COMP. 93</t>
  </si>
  <si>
    <t>Fornecimento e Assentamento de Curva 90º FºFº DN 150</t>
  </si>
  <si>
    <t>6.4.27</t>
  </si>
  <si>
    <t>COMP. 94</t>
  </si>
  <si>
    <t>Fornecimento e Assentamento de Registro FºFº DN 150</t>
  </si>
  <si>
    <t>6.4.28</t>
  </si>
  <si>
    <t>COMP. 95</t>
  </si>
  <si>
    <t>Fornecimento e Assentamento de TEE FºFº DN 200 X 200</t>
  </si>
  <si>
    <t>6.4.29</t>
  </si>
  <si>
    <t>COMP. 96</t>
  </si>
  <si>
    <t>Fornecimento e Assentamento de Registro FºFº DN 200</t>
  </si>
  <si>
    <t>6.4.30</t>
  </si>
  <si>
    <t>COMP. 97</t>
  </si>
  <si>
    <t>Fornecimento e Assentamento de Curva 90º FºFº DN 200</t>
  </si>
  <si>
    <t>6.4.31</t>
  </si>
  <si>
    <t>COMP. 98</t>
  </si>
  <si>
    <t>Fornecimento e Assentamento de Redução FºFº DN 200 X 150</t>
  </si>
  <si>
    <t>6.4.32</t>
  </si>
  <si>
    <t>COMP. 99</t>
  </si>
  <si>
    <t>Fornecimento e Assentamento de Luva FºFº JE DN 200</t>
  </si>
  <si>
    <t>6.4.33</t>
  </si>
  <si>
    <t>COMP. 100</t>
  </si>
  <si>
    <t>Fornecimento e Assentamento de TEE de Redução FºFº DN 200 X 150</t>
  </si>
  <si>
    <t>6.4.34</t>
  </si>
  <si>
    <t>Execução de poço de visita até 1,50 m</t>
  </si>
  <si>
    <t>6.4.35</t>
  </si>
  <si>
    <t>Escavação mecânica em material de 1ª categoria prof. até 1,5m</t>
  </si>
  <si>
    <t>6.4.36</t>
  </si>
  <si>
    <t>Preparo do fundo da vala/colchão de areia (interligações e emissário final)</t>
  </si>
  <si>
    <t>6.4.37</t>
  </si>
  <si>
    <t>SUB-TOTAL - INTERLIGAÇÕES E EMISSÁRIO FINAL</t>
  </si>
  <si>
    <t xml:space="preserve">UNIDADE DE APÔIO </t>
  </si>
  <si>
    <t>7.1</t>
  </si>
  <si>
    <t>INFRAESTRUTURA E ESTRUTURA DE CONCRETO</t>
  </si>
  <si>
    <t>7.1.1</t>
  </si>
  <si>
    <t>7.1.2</t>
  </si>
  <si>
    <t>7.1.3</t>
  </si>
  <si>
    <t>SUB-TOTAL - INFRAESTRUTURA E ESTRUTURA DE CONCRETO</t>
  </si>
  <si>
    <t>7.2</t>
  </si>
  <si>
    <t>ALVENARIA E ESQUADRIAS</t>
  </si>
  <si>
    <t>7.2.1</t>
  </si>
  <si>
    <t>COMP. 194</t>
  </si>
  <si>
    <t>Alvenaria em tijolo de barro</t>
  </si>
  <si>
    <t>7.2.2</t>
  </si>
  <si>
    <t>COMP. 101</t>
  </si>
  <si>
    <t>Janela J3 - 1,20x0,50m de Ferro</t>
  </si>
  <si>
    <t>7.2.3</t>
  </si>
  <si>
    <t>COMP. 102</t>
  </si>
  <si>
    <t>Janela J2- 0,80x0,50m de Ferro</t>
  </si>
  <si>
    <t>7.2.4</t>
  </si>
  <si>
    <t>COMP. 103</t>
  </si>
  <si>
    <t>Janela J1- 1,20x1,00m de Ferro</t>
  </si>
  <si>
    <t>7.2.5</t>
  </si>
  <si>
    <t>COMP. 104</t>
  </si>
  <si>
    <t xml:space="preserve">Porta de Ferro  P1 - 0,80x2,10m </t>
  </si>
  <si>
    <t>7.2.6</t>
  </si>
  <si>
    <t>7.2.7</t>
  </si>
  <si>
    <t>COMP. 105</t>
  </si>
  <si>
    <t>7.2.8</t>
  </si>
  <si>
    <t>Vidro fantasia</t>
  </si>
  <si>
    <t>SUB-TOTAL - ALVENARIA E ESQUADRIAS</t>
  </si>
  <si>
    <t>7.3</t>
  </si>
  <si>
    <t>COBERTURA E FORRO</t>
  </si>
  <si>
    <t>7.3.1</t>
  </si>
  <si>
    <t>7.3.2</t>
  </si>
  <si>
    <t>73931/002</t>
  </si>
  <si>
    <t>Estrutura de Madeira para Telha Estrutural de Fibrocimento, em Madeira Aparelhada</t>
  </si>
  <si>
    <t>7.3.3</t>
  </si>
  <si>
    <t>Kalhetão 90 L = 4,60ml</t>
  </si>
  <si>
    <t>SUB-TOTAL - COBERTURA E FORRO</t>
  </si>
  <si>
    <t>7.4</t>
  </si>
  <si>
    <t>REVESTIMENTO E PINTURA</t>
  </si>
  <si>
    <t>7.4.1</t>
  </si>
  <si>
    <t>Chapisco interno e externo</t>
  </si>
  <si>
    <t>7.4.2</t>
  </si>
  <si>
    <t>Massa única interna e extena</t>
  </si>
  <si>
    <t>7.4.3</t>
  </si>
  <si>
    <t>COMP. 197</t>
  </si>
  <si>
    <t>Azulejo 15x15cm com rejunte</t>
  </si>
  <si>
    <t>7.4.4</t>
  </si>
  <si>
    <t>Pintura em latex Acrílico Interno</t>
  </si>
  <si>
    <t>7.4.5</t>
  </si>
  <si>
    <t>Pintura em latex Acrílico Externo</t>
  </si>
  <si>
    <t>7.4.6</t>
  </si>
  <si>
    <t>Pintura em verniz copal  madeira</t>
  </si>
  <si>
    <t>7.4.7</t>
  </si>
  <si>
    <t>73924/001</t>
  </si>
  <si>
    <t>Pintura em esmalte sintético ferro</t>
  </si>
  <si>
    <t>SUB-TOTAL - REVESTIMENTO E PINTURA</t>
  </si>
  <si>
    <t>7.5</t>
  </si>
  <si>
    <t>PISOS</t>
  </si>
  <si>
    <t>7.5.1</t>
  </si>
  <si>
    <t xml:space="preserve">Lastro de concreto e = 8,0cm </t>
  </si>
  <si>
    <t>7.5.2</t>
  </si>
  <si>
    <t>Piso cerâmico 33x33cm</t>
  </si>
  <si>
    <t>7.5.3</t>
  </si>
  <si>
    <t>Rodapé cerâmica</t>
  </si>
  <si>
    <t>SUB-TOTAL - PISOS</t>
  </si>
  <si>
    <t>7.6</t>
  </si>
  <si>
    <t>INSTALAÇÕES PREDIAIS</t>
  </si>
  <si>
    <t>7.6.1</t>
  </si>
  <si>
    <t>COMP. 190</t>
  </si>
  <si>
    <t>Instalações elétricas</t>
  </si>
  <si>
    <t>7.6.2</t>
  </si>
  <si>
    <t>COMP. 191</t>
  </si>
  <si>
    <t>Instalações hidro-sanitárias, incluindo aparelhos</t>
  </si>
  <si>
    <t>COMP. 171</t>
  </si>
  <si>
    <t>COMP. 172</t>
  </si>
  <si>
    <t>COMP. 173</t>
  </si>
  <si>
    <t>COMP. 174</t>
  </si>
  <si>
    <t>COMP. 175</t>
  </si>
  <si>
    <t>COMP. 176</t>
  </si>
  <si>
    <t>SUB-TOTAL - INSTALAÇÕES PREDIAIS</t>
  </si>
  <si>
    <t>7.7</t>
  </si>
  <si>
    <t>INSTALAÇÕES ELÉTRICAS</t>
  </si>
  <si>
    <t>7.7.1</t>
  </si>
  <si>
    <t>COMP. 180</t>
  </si>
  <si>
    <t>Padrão da concessionária de energia elétrica</t>
  </si>
  <si>
    <t>7.7.2</t>
  </si>
  <si>
    <t>COMP. 106</t>
  </si>
  <si>
    <t xml:space="preserve">Construção de mureta em alvenaria para padrão da concessioária e abrigo quadro de comando </t>
  </si>
  <si>
    <t>7.7.3</t>
  </si>
  <si>
    <t>7.7.4</t>
  </si>
  <si>
    <t>COMP. 33</t>
  </si>
  <si>
    <t>Reboco em argamassa cimento e areia</t>
  </si>
  <si>
    <t>7.7.5</t>
  </si>
  <si>
    <t>Pintura em tinta PVA dois demãos</t>
  </si>
  <si>
    <t>7.7.6</t>
  </si>
  <si>
    <t>Eletroduto ø = 2" em PVC rígido para interligação entre quadro decomando, bombas, e poste de iluminação</t>
  </si>
  <si>
    <t>7.7.7</t>
  </si>
  <si>
    <t xml:space="preserve">Curva para eletroduto ø = 2" em PVC rígido </t>
  </si>
  <si>
    <t>7.7.8</t>
  </si>
  <si>
    <t xml:space="preserve">Luva para eletroduto ø = 2" em PVC rígido </t>
  </si>
  <si>
    <t>7.7.9</t>
  </si>
  <si>
    <t>COMP. 109</t>
  </si>
  <si>
    <t>Caixa de passagem em alvenaria 30 cm X 30 cm X 30 cm, com tampa</t>
  </si>
  <si>
    <t>7.7.12</t>
  </si>
  <si>
    <t>COMP. 198</t>
  </si>
  <si>
    <t>Poste de concreto, duplo "T", tipo B, h = 9 m x 150</t>
  </si>
  <si>
    <t>7.7.13</t>
  </si>
  <si>
    <t>Braço de luminária</t>
  </si>
  <si>
    <t>7.7.14</t>
  </si>
  <si>
    <t>73831/002</t>
  </si>
  <si>
    <t>Lâmpada a vapor de mercúrio 250 W</t>
  </si>
  <si>
    <t>7.7.15</t>
  </si>
  <si>
    <t>Reator para lâmpada de vapor de mercúrio</t>
  </si>
  <si>
    <t>7.7.16</t>
  </si>
  <si>
    <t>Relé fotoelétrico magnético</t>
  </si>
  <si>
    <t>7.7.18</t>
  </si>
  <si>
    <t>COMP. 110</t>
  </si>
  <si>
    <t>Fornecimento e Instalação de grupo gerador 15 KVA</t>
  </si>
  <si>
    <t>7.7.19</t>
  </si>
  <si>
    <t>COMP. 111</t>
  </si>
  <si>
    <t>Para Raios</t>
  </si>
  <si>
    <t>SUB-TOTAL - INSTALAÇÕES ELÉTRICAS</t>
  </si>
  <si>
    <t>SERVIÇOS DIVERSOS</t>
  </si>
  <si>
    <t>8.1</t>
  </si>
  <si>
    <t>Plantio de grama em placas</t>
  </si>
  <si>
    <t>8.2</t>
  </si>
  <si>
    <t>73967/001</t>
  </si>
  <si>
    <t>Plantio de árvores nativas</t>
  </si>
  <si>
    <t>8.3</t>
  </si>
  <si>
    <t>Cerca de arame farpado altura de 2,00 m (queimador de gás)</t>
  </si>
  <si>
    <t>8.4</t>
  </si>
  <si>
    <t>74142/004</t>
  </si>
  <si>
    <t>8.5</t>
  </si>
  <si>
    <t>Base em concreto para pavimentação</t>
  </si>
  <si>
    <t>Pavimentação asfáltica (CBUQ e= 5 cm)</t>
  </si>
  <si>
    <t>8.7</t>
  </si>
  <si>
    <t>8.8</t>
  </si>
  <si>
    <t>COMP. 34</t>
  </si>
  <si>
    <t>Placas de concreto 1,12 X 0,38X,05 m para cobertura do reator (12 unid)</t>
  </si>
  <si>
    <t>8.9</t>
  </si>
  <si>
    <t>Placas de concreto 0,8 X 0,8X,05 m para interligação entre as unidades (19 unid)</t>
  </si>
  <si>
    <t>8.10</t>
  </si>
  <si>
    <t>73892/002</t>
  </si>
  <si>
    <t>Passeios em torno das unidades e piso do queimador de gás</t>
  </si>
  <si>
    <t>8.11</t>
  </si>
  <si>
    <t>COMP. 114</t>
  </si>
  <si>
    <t>Construção de muro  de fechamento da área da ETE chapiscado, rebocado e pintado a cal</t>
  </si>
  <si>
    <t>8.12</t>
  </si>
  <si>
    <t>8.13</t>
  </si>
  <si>
    <t>8.14</t>
  </si>
  <si>
    <t>8.15</t>
  </si>
  <si>
    <t>Estrutura em concreto no emissário final (lançamento)</t>
  </si>
  <si>
    <t>8.16</t>
  </si>
  <si>
    <t>COMP. 199</t>
  </si>
  <si>
    <t>Portão na área do queimador</t>
  </si>
  <si>
    <t>SUB-TOTAL - SERVIÇOS DIVERSOS</t>
  </si>
  <si>
    <t>9.1</t>
  </si>
  <si>
    <t>9.2</t>
  </si>
  <si>
    <t>9.3</t>
  </si>
  <si>
    <t>9.4</t>
  </si>
  <si>
    <t>REDE DE DRENAGEM PLUVIAL</t>
  </si>
  <si>
    <t>Demolição de pavimento asfáltico</t>
  </si>
  <si>
    <t>Locação e cadastramento da rede</t>
  </si>
  <si>
    <t>Escavação mecânica para dispositivos de drenagem</t>
  </si>
  <si>
    <t>73964/001</t>
  </si>
  <si>
    <t>Reaterro Compactado com reaproveitamento do material escavado</t>
  </si>
  <si>
    <t>Bota Fora</t>
  </si>
  <si>
    <t>Colchão de areia</t>
  </si>
  <si>
    <t>79517/002</t>
  </si>
  <si>
    <t>Escavação manual (BL/ESPINHA)</t>
  </si>
  <si>
    <t>Forn. De aterro arenoso compactado c/ controle</t>
  </si>
  <si>
    <t>ESGOTAMENTO</t>
  </si>
  <si>
    <t>Esgotamento de valas e cavas</t>
  </si>
  <si>
    <t>DRENAGEM</t>
  </si>
  <si>
    <t>FORNECIMENTO E ASSENTAMENTO DE REDE TUBULAR DE CONCRETO CLASSE CA-1</t>
  </si>
  <si>
    <t>73724 + 7745</t>
  </si>
  <si>
    <t xml:space="preserve"> D=  400 mm</t>
  </si>
  <si>
    <t>73723 + 7714</t>
  </si>
  <si>
    <t xml:space="preserve"> D=  500 mm</t>
  </si>
  <si>
    <t>73722 + 7725</t>
  </si>
  <si>
    <t xml:space="preserve"> D=  600 mm</t>
  </si>
  <si>
    <t>73720 + 7750</t>
  </si>
  <si>
    <t xml:space="preserve"> D=  800 mm</t>
  </si>
  <si>
    <t>73721 + 7753</t>
  </si>
  <si>
    <t xml:space="preserve"> D=  1000 mm</t>
  </si>
  <si>
    <t>73719 + 7757</t>
  </si>
  <si>
    <t xml:space="preserve"> D=  1200 mm</t>
  </si>
  <si>
    <t>SUB-TOTAL - FORNECIMENTO E ASSENTAMENTO DE REDE TUBULAR DE CONCRETO CLASSE CA-1</t>
  </si>
  <si>
    <t>CAIXA PARA BOCA DE LOBO</t>
  </si>
  <si>
    <t>Em alvenaria, inclusive tampa e cantoneira em concreto padrão Pref ANANINDEUA</t>
  </si>
  <si>
    <t xml:space="preserve">POÇO DE VISITA CONCRETO TIPO A </t>
  </si>
  <si>
    <t>74124/001</t>
  </si>
  <si>
    <t>74124/002</t>
  </si>
  <si>
    <t>74124/004</t>
  </si>
  <si>
    <t>74124/006</t>
  </si>
  <si>
    <t xml:space="preserve">SUB-TOTAL - CAIXA PARA BOCA DE LOBO e POÇO DE VISITA CONCRETO TIPO A </t>
  </si>
  <si>
    <t>MEIO-FIO</t>
  </si>
  <si>
    <t>73763/002</t>
  </si>
  <si>
    <t>Meio-fio com linha d'àgua</t>
  </si>
  <si>
    <t>TERMINAL DE LANÇAMENTO</t>
  </si>
  <si>
    <t>COMP. 116</t>
  </si>
  <si>
    <t>Terminal de lançamento p/ 01 tubo de concreto Ø 1000 mm</t>
  </si>
  <si>
    <t>COMP. 117</t>
  </si>
  <si>
    <t>Terminal de lançamento p/ 01 tubo de concreto Ø 1200 mm</t>
  </si>
  <si>
    <t>SUB-TOTAL - MEIO-FIO e TERMINAL DE LANÇAMENTO</t>
  </si>
  <si>
    <t>SISTEMA DE ABASTECIMENTO DE ÁGUA</t>
  </si>
  <si>
    <t>LOCAÇÃO DA REDE</t>
  </si>
  <si>
    <t xml:space="preserve">Teste Hidrostático  </t>
  </si>
  <si>
    <t>COMP. 120</t>
  </si>
  <si>
    <t>Desinfecção da rede</t>
  </si>
  <si>
    <t>SUB-TOTAL - LOCAÇÃO DA REDE</t>
  </si>
  <si>
    <t>Escavação mecânica em material prof. entre 1,50m e 2,50m</t>
  </si>
  <si>
    <t>Reaterro compactado</t>
  </si>
  <si>
    <t>Colchão de areia de 15cm</t>
  </si>
  <si>
    <t>Bota fora a menos de 1 km</t>
  </si>
  <si>
    <t>DEMOLIÇÃO E RECONSTITUIÇÃO DE PAVIMENTO ASFÁLTICO</t>
  </si>
  <si>
    <t>Demolição de sarjeta</t>
  </si>
  <si>
    <t>SUB-TOTAL - DEMOLIÇÃO E RECONSTITUIÇÃO DE PAVIMENTO ASFÁLTICO</t>
  </si>
  <si>
    <t>REDE DE ABASTECIMENTO</t>
  </si>
  <si>
    <t>Fornecimento e Assentamento de tubos PVC - PBA, junta elástica inclusive anéis de borracha.</t>
  </si>
  <si>
    <t>73888/001 + 9844</t>
  </si>
  <si>
    <t>Ø 50 mm</t>
  </si>
  <si>
    <t>Fornecimento e Assentamento de tubos PVC - DEFOFO</t>
  </si>
  <si>
    <t>73888/003 +  9825</t>
  </si>
  <si>
    <t>Ø 100 mm</t>
  </si>
  <si>
    <t>73888/004 +  9828</t>
  </si>
  <si>
    <t>Ø 150 mm</t>
  </si>
  <si>
    <t>6.2.3</t>
  </si>
  <si>
    <t>73888/005 +  9829</t>
  </si>
  <si>
    <t>Ø 200 mm</t>
  </si>
  <si>
    <t>6.2.4</t>
  </si>
  <si>
    <t>73888/006 +  9826</t>
  </si>
  <si>
    <t>Ø 250 mm</t>
  </si>
  <si>
    <t>6.2.5</t>
  </si>
  <si>
    <t>73888/007 +  9827</t>
  </si>
  <si>
    <t>Ø 300 mm</t>
  </si>
  <si>
    <t>SUB-TOTAL - Fornecimento e Assentamento de tubos PVC - PBA, junta elástica inclusive anéis de borracha. e Fornecimento e Assentamento de tubos PVC - DEFOFO</t>
  </si>
  <si>
    <t>Fornecimento e assentamento de tubos de Ferro Fundido, inclusive conexões</t>
  </si>
  <si>
    <t>COMP. 121</t>
  </si>
  <si>
    <t>Ø 400 mm</t>
  </si>
  <si>
    <t>Fornecimento e Assentamento de conexões PVC - PBA, junta elástica inclusive anéis de borracha</t>
  </si>
  <si>
    <t>COMP. 122</t>
  </si>
  <si>
    <t>C 90°-PVC-JE-PB-PBA-DN 50mm</t>
  </si>
  <si>
    <t>COMP. 123</t>
  </si>
  <si>
    <t>C 22°30'-PVC-JE-PB-PBA-DN 50mm</t>
  </si>
  <si>
    <t>COMP. 124</t>
  </si>
  <si>
    <t>C 11°15'-PVC-JE-PB-PBA-DN 50mm</t>
  </si>
  <si>
    <t>COMP. 125</t>
  </si>
  <si>
    <t>JUNÇÃO 45º-PVC-JE-BBB-PBA-DN 50mm</t>
  </si>
  <si>
    <t>COMP. 126</t>
  </si>
  <si>
    <t>T90º-PVC-JE-JE-BBB-PBA-DN 50mm</t>
  </si>
  <si>
    <t>COMP. 127</t>
  </si>
  <si>
    <t>X PVC-JE-BBBB-PBA-DN 50 mm</t>
  </si>
  <si>
    <t>SUB-TOTAL - Fornecimento e assentamento de tubos de Ferro Fundido, inclusive conexões e Fornecimento e Assentamento de conexões PVC - PBA, junta elástica inclusive anéis de borracha</t>
  </si>
  <si>
    <t>6.5</t>
  </si>
  <si>
    <t>Fornecimento e Assentamento de conexões PVC - DEFOFO - Comunidade Jardim Jáder Barbalho e ZEIS</t>
  </si>
  <si>
    <t>6.5.1</t>
  </si>
  <si>
    <t>COMP. 128</t>
  </si>
  <si>
    <t>C 90º-PVC-JE-PB-DEFOFO-DN 100 mm</t>
  </si>
  <si>
    <t>6.5.2</t>
  </si>
  <si>
    <t>COMP. 129</t>
  </si>
  <si>
    <t>C 90º-PVC-JE-PB-DEFOFO-DN 150 mm</t>
  </si>
  <si>
    <t>6.5.3</t>
  </si>
  <si>
    <t>COMP. 130</t>
  </si>
  <si>
    <t>C 45º-PVC-JE-PB-DEFOFO-DN 250 mm</t>
  </si>
  <si>
    <t>6.5.4</t>
  </si>
  <si>
    <t>COMP. 131</t>
  </si>
  <si>
    <t>C 45º-PVC-JE-PB-DEFOFO-DN 150 mm</t>
  </si>
  <si>
    <t>6.5.5</t>
  </si>
  <si>
    <t>COMP. 132</t>
  </si>
  <si>
    <t>C 22º30'-PVC-JE-PB-DEFOFO-DN 250 mm</t>
  </si>
  <si>
    <t>6.5.6</t>
  </si>
  <si>
    <t>COMP. 133</t>
  </si>
  <si>
    <t>C 11º15'-PVC-JE-PB-DEFOFO-DN 250 mm</t>
  </si>
  <si>
    <t>6.5.7</t>
  </si>
  <si>
    <t>COMP. 134</t>
  </si>
  <si>
    <t>C 11º15'-PVC-JE-PB-DEFOFO-DN 150 mm</t>
  </si>
  <si>
    <t>6.5.9</t>
  </si>
  <si>
    <t>COMP. 135</t>
  </si>
  <si>
    <t>CAP-PVC-JE-PB-DEFOFO-DN 150 mm</t>
  </si>
  <si>
    <t>6.5.11</t>
  </si>
  <si>
    <t>COMP. 136</t>
  </si>
  <si>
    <t>RD PVC-JE-PB-DEFOFO-DN 400 x 250 mm</t>
  </si>
  <si>
    <t>6.5.12</t>
  </si>
  <si>
    <t>COMP. 137</t>
  </si>
  <si>
    <t>RD PVC-JE-PB-DEFOFO-DN 200 x 100 mm</t>
  </si>
  <si>
    <t>6.5.13</t>
  </si>
  <si>
    <t>COMP. 138</t>
  </si>
  <si>
    <t>RD PVC-JE-PB-DEFOFO-DN 200 x 150 mm</t>
  </si>
  <si>
    <t>6.5.15</t>
  </si>
  <si>
    <t>COMP. 139</t>
  </si>
  <si>
    <t>RD PVC-JE-PB-DEFOFO-DN 250 x 200 mm</t>
  </si>
  <si>
    <t>6.5.16</t>
  </si>
  <si>
    <t>COMP. 140</t>
  </si>
  <si>
    <t>RD PVC-JE-PB-DEFOFO-DN 150 x 100 mm</t>
  </si>
  <si>
    <t>6.5.17</t>
  </si>
  <si>
    <t>COMP. 141</t>
  </si>
  <si>
    <t>T 90ºRD-PVC-JE-BBB-DEFOFO-DN 300 x 200 mm</t>
  </si>
  <si>
    <t>6.5.18</t>
  </si>
  <si>
    <t>COMP. 142</t>
  </si>
  <si>
    <t>T 90ºRD-PVC-JE-BBB-DEFOFO-DN 250 x 200 mm</t>
  </si>
  <si>
    <t>6.5.19</t>
  </si>
  <si>
    <t>COMP. 143</t>
  </si>
  <si>
    <t>T 90ºRD-PVC-JE-BBB-DEFOFO-DN 250 x 100 mm</t>
  </si>
  <si>
    <t>6.5.20</t>
  </si>
  <si>
    <t>COMP. 144</t>
  </si>
  <si>
    <t>T 90ºRD-PVC-JE-BBB-DEFOFO-DN 200 x 100 mm</t>
  </si>
  <si>
    <t>6.5.22</t>
  </si>
  <si>
    <t>COMP. 145</t>
  </si>
  <si>
    <t>T 90º-PVC-JE-BBB-DEFOFO-DN 250 mm</t>
  </si>
  <si>
    <t>6.5.23</t>
  </si>
  <si>
    <t>COMP. 146</t>
  </si>
  <si>
    <t>T 90º-PVC-JE-BBB-DEFOFO-DN 200 mm</t>
  </si>
  <si>
    <t>6.5.24</t>
  </si>
  <si>
    <t>COMP. 147</t>
  </si>
  <si>
    <t>T 90º-PVC-JE-BBB-DEFOFO-DN 150 mm</t>
  </si>
  <si>
    <t>6.5.25</t>
  </si>
  <si>
    <t>COMP. 148</t>
  </si>
  <si>
    <t>T 90º-PVC-JE-BBB-DEFOFO-DN 100 mm</t>
  </si>
  <si>
    <t>6.5.26</t>
  </si>
  <si>
    <t>COMP. 149</t>
  </si>
  <si>
    <t>X RD-PVC-JE-BBBB-DEFOFO-DN 200 x 100 mm</t>
  </si>
  <si>
    <t>6.5.27</t>
  </si>
  <si>
    <t>COMP. 150</t>
  </si>
  <si>
    <t>X RD-PVC-JE-BBBB-DEFOFO-DN 150 x 100 mm</t>
  </si>
  <si>
    <t>6.5.28</t>
  </si>
  <si>
    <t>COMP. 151</t>
  </si>
  <si>
    <t>X -PVC-JE-BBBB-DEFOFO-DN 200 mm</t>
  </si>
  <si>
    <t>6.5.30</t>
  </si>
  <si>
    <t>COMP. 152</t>
  </si>
  <si>
    <t>JUNÇÃO-RD-45º-PVC-JE-BBB-DEFOFO-DN 300 x 100 mm</t>
  </si>
  <si>
    <t>6.5.31</t>
  </si>
  <si>
    <t>COMP. 153</t>
  </si>
  <si>
    <t>JUNÇÃO-RD-45º-PVC-JE-BBB-DEFOFO-DN 250 x 100 mm</t>
  </si>
  <si>
    <t>6.6</t>
  </si>
  <si>
    <t>Fornecimento e assentamento de conexões de DEFOFO x PBA, inclusive conexões</t>
  </si>
  <si>
    <t>6.6.1</t>
  </si>
  <si>
    <t>COMP. 154</t>
  </si>
  <si>
    <t>RD-PVC-JE-PB-DEFOFOxPBA-DN 100 x 50 mm</t>
  </si>
  <si>
    <t>SUB-TOTAL - Fornecimento e Assentamento de conexões PVC - DEFOFO - Comunidade Jardim Jáder Barbalho e ZEIS ; Fornecimento e assentamento de conexões de DEFOFO x PBA, inclusive conexões e Fornecimento e assentamento de conexões de Ferro Fundido, inclusive conexões.</t>
  </si>
  <si>
    <t>6.8</t>
  </si>
  <si>
    <t>DISPOSITIVOS</t>
  </si>
  <si>
    <t>6.8.1</t>
  </si>
  <si>
    <t>Macromedidor DN 250mm</t>
  </si>
  <si>
    <t>LIGAÇÕES DOMICILIARES</t>
  </si>
  <si>
    <t>73965/010</t>
  </si>
  <si>
    <t>Escavação Manual (0,30 x0,60)</t>
  </si>
  <si>
    <t>73964/006</t>
  </si>
  <si>
    <t>Reaterro manual</t>
  </si>
  <si>
    <t>TUBOS E CONEXÕES</t>
  </si>
  <si>
    <t xml:space="preserve">Tubo em PVC-JS  Ø 25mm  </t>
  </si>
  <si>
    <t xml:space="preserve">Joelho 90º PVC-JS  Ø 25mm  </t>
  </si>
  <si>
    <t>Registro de gaveta em Latão -  Ø 3/4"</t>
  </si>
  <si>
    <t>7.3.4</t>
  </si>
  <si>
    <t>COMP. 155</t>
  </si>
  <si>
    <t>Adaptador 3/4"x 25mm</t>
  </si>
  <si>
    <t>7.3.5</t>
  </si>
  <si>
    <t xml:space="preserve">Tê em PVC-JS, Ø 25mm  </t>
  </si>
  <si>
    <t>7.3.6</t>
  </si>
  <si>
    <t>COMP. 201</t>
  </si>
  <si>
    <t xml:space="preserve">Joelho 90º , Ø 25mm x 1/2" SRM  </t>
  </si>
  <si>
    <t>7.3.7</t>
  </si>
  <si>
    <t>COMP. 178</t>
  </si>
  <si>
    <t xml:space="preserve">Colar de ligação (50 mm x 3/4")  </t>
  </si>
  <si>
    <t>COMP. 179</t>
  </si>
  <si>
    <t xml:space="preserve">Colar de ligação (100 mm x 3/4")  </t>
  </si>
  <si>
    <t>7.3.8</t>
  </si>
  <si>
    <t>COMP. 156</t>
  </si>
  <si>
    <t xml:space="preserve">CAP em PVC-JS, Ø 25mm   </t>
  </si>
  <si>
    <t>7.3.9</t>
  </si>
  <si>
    <t>COMP. 157</t>
  </si>
  <si>
    <t>Hidrômetros c/ caixa padrão COSANPA</t>
  </si>
  <si>
    <t>SUB-TOTAL - DEMOLIÇÃO E RECONSTITUIÇÃO DE PAVIMENTO ASFÁLTICO e TUBOS E CONEXÕES</t>
  </si>
  <si>
    <t>m²</t>
  </si>
  <si>
    <t>un</t>
  </si>
  <si>
    <t>m</t>
  </si>
  <si>
    <t>m³</t>
  </si>
  <si>
    <t>t</t>
  </si>
  <si>
    <t>M</t>
  </si>
  <si>
    <t>M2</t>
  </si>
  <si>
    <t>pç</t>
  </si>
  <si>
    <t>HPxh</t>
  </si>
  <si>
    <t>m3</t>
  </si>
  <si>
    <t>hpxh</t>
  </si>
  <si>
    <t>m2</t>
  </si>
  <si>
    <t>kg</t>
  </si>
  <si>
    <t>T</t>
  </si>
  <si>
    <t>m³xkm</t>
  </si>
  <si>
    <t>VALOR TOTAL (C/ BDI)</t>
  </si>
  <si>
    <t>BDI 25%</t>
  </si>
  <si>
    <t>VALOR TOTAL (S/ BDI)</t>
  </si>
  <si>
    <t>GERENTE</t>
  </si>
  <si>
    <t>_____/____/____     __________________________</t>
  </si>
  <si>
    <t>_____/____/____    _________________________</t>
  </si>
  <si>
    <t>DEZ.2014</t>
  </si>
  <si>
    <t>SUB-TOTAL - PRAÇA 03 - QUADRA 41 - 5.398,52 m²</t>
  </si>
  <si>
    <t>LIMPEZA DE IGARAPÉ</t>
  </si>
  <si>
    <t>SUB-TOTAL - LIMPEZA DE IGARAPÉ</t>
  </si>
  <si>
    <t xml:space="preserve">SUB-TOTAL - ESGOTAMENTO </t>
  </si>
  <si>
    <t>ENGENHEIRO RESPONSÁVEL PELOS QUANTITATIVOS</t>
  </si>
  <si>
    <t>ENGENHEIRO RESPONSÁVEL PELOS PREÇOS UNITÁRIOS</t>
  </si>
  <si>
    <t xml:space="preserve">COMUNIDADE JARDIM JADER BARBALHO </t>
  </si>
  <si>
    <t>INFRAESTRUTURA</t>
  </si>
  <si>
    <t>ANANINDEUA - PARÁ</t>
  </si>
  <si>
    <t>COMPOSIÇÕES UNITÁRIAS</t>
  </si>
  <si>
    <t>BR 316, ESTRADA DO AURÁ  -  ANANINDEUA PA</t>
  </si>
  <si>
    <t>DEZ/2014</t>
  </si>
  <si>
    <t>SINAPI DEZ/14</t>
  </si>
  <si>
    <t>DEMOLIÇÃO, CARGA E TRANSPORTE DE BENFEITORIAS (HABIT.) DESAPROPRIADAS.</t>
  </si>
  <si>
    <t>COD SINAPI  DEZ/2014</t>
  </si>
  <si>
    <t>VALOR UNITÁRIO</t>
  </si>
  <si>
    <t>VALOR PARCIAL</t>
  </si>
  <si>
    <t>SERVIÇOS</t>
  </si>
  <si>
    <t>01.01</t>
  </si>
  <si>
    <t>DEMOLICAO DE TELHAS ONDULADAS</t>
  </si>
  <si>
    <t>01.02</t>
  </si>
  <si>
    <t>RETIRADA DE ESTRUTURA DE MADEIRA PONTALETEADA PARA TELHAS ONDULADAS</t>
  </si>
  <si>
    <t>01.03</t>
  </si>
  <si>
    <t>RETIRADA DE ASSOALHO DE MADEIRA, INCLUSIVE RETIRADA DE VIGAMENTO</t>
  </si>
  <si>
    <t>01.04</t>
  </si>
  <si>
    <t>DEMOLICAO DE DIVISORIAS EM CHAPAS OU TABUAS, INCLUSIVE DEMOLICAO DE ENTARUGAMENTO</t>
  </si>
  <si>
    <t>01.05</t>
  </si>
  <si>
    <t>CARGA E DESCARGA MECANIZADAS DE ENTULHO EM CAMINHAO BASCULANTE 6 M3</t>
  </si>
  <si>
    <t>M3</t>
  </si>
  <si>
    <t>01.06</t>
  </si>
  <si>
    <t xml:space="preserve">TRANSPORTE COMERCIAL COM CAMINHAO BASCULANTE 6 M3, RODOVIA PAVIMENTADA </t>
  </si>
  <si>
    <t>M3XKM</t>
  </si>
  <si>
    <t xml:space="preserve"> CARGA E TRANSPORTE DE MATERIAL DE 1ª CATEGORIA P/ BOTA FORA DMT 3,0 km</t>
  </si>
  <si>
    <t>CARGA E DESCARGA MECANIZADAS DE ENTULHO EM CAMINHÃO BASCULANTES 6 M3</t>
  </si>
  <si>
    <t>74034/001</t>
  </si>
  <si>
    <t>ESPALH. DE MAT. DE 1A CATEG.COM TRATOR DE ESTEIRA COM 153</t>
  </si>
  <si>
    <t>CORTE, REMOÇÃO E ESPALHAMENTO DE BOTA-FORA</t>
  </si>
  <si>
    <t>ESCAVACAO E CARGA MATERIAL 1A CATEGORIA UTILIZANDO TRATOR DE ESTEIRAS</t>
  </si>
  <si>
    <t>SUB-BASE, ESCAVAÇÃO, CARGA, TRANSPORTE E COMPACTAÇÃO</t>
  </si>
  <si>
    <t>BASE DE SOLO ESTABILIZADO SEM MISTURA, COMPACTACAO 100% PROCTOR NORMAL</t>
  </si>
  <si>
    <t>TRANSPORTE COMERCIAL COM CAMINHAO BASCULANTE 6 M3, RODOVIA PAVIMENTADA</t>
  </si>
  <si>
    <t>MATERIAIS</t>
  </si>
  <si>
    <t>02.01</t>
  </si>
  <si>
    <t>MATERIAL DE JAZIDA PARA BASE DE PAVIMENTACAO</t>
  </si>
  <si>
    <t>BASE COMPACTADA COM INCORPORAÇÃO DE 20% DE AREIA (MAT. DE 1ª CATEGORIA)</t>
  </si>
  <si>
    <t>02.02</t>
  </si>
  <si>
    <t>AREIA MÉDIA</t>
  </si>
  <si>
    <t>PAVIMENTAÇÃO ASFÁLTICA CBUQ</t>
  </si>
  <si>
    <t>CONCRETO BETUMINOSO USINADO A QUENTE COM CAP 50/70, CAPA DE ROLAMENTO INCLUSO USINAGEM E APLICACAO, EXCLUSIVE TRANSPORTE</t>
  </si>
  <si>
    <t>TRANSPORTE DE MATERIAL DE QUALQUER NATUREZA EM CAMINHÃO BASCULANTE</t>
  </si>
  <si>
    <t>T/KM</t>
  </si>
  <si>
    <t>BANCO ISOLADO  (2,00 x 0,40 x 0,42m)</t>
  </si>
  <si>
    <t>COMP. 204</t>
  </si>
  <si>
    <t>CONCRETO ARMADO FCK = 18MPA</t>
  </si>
  <si>
    <t>FORMA EM COMPENSADO RESINADO 10 MM</t>
  </si>
  <si>
    <t>CONCRETO ESTRUTURAL FCK= 15,0 MPA</t>
  </si>
  <si>
    <r>
      <t xml:space="preserve">LIXEIRA </t>
    </r>
    <r>
      <rPr>
        <b/>
        <sz val="10"/>
        <rFont val="Arial"/>
        <family val="2"/>
      </rPr>
      <t>Ø</t>
    </r>
    <r>
      <rPr>
        <b/>
        <sz val="10"/>
        <rFont val="Arial Narrow"/>
        <family val="2"/>
      </rPr>
      <t xml:space="preserve"> 0.50m EM TELA MOEDA C/ ALÇA APILOADA LATERALMENTE</t>
    </r>
  </si>
  <si>
    <t>MÃO DE OBRA</t>
  </si>
  <si>
    <t>PEDREIRO C/ ENCARGOS COMPLEMENTARES</t>
  </si>
  <si>
    <t>H</t>
  </si>
  <si>
    <t>SERVENTE C/ ENCARGOS COMPLEMENTARES</t>
  </si>
  <si>
    <t>LIXEIRA Ø 0.50m EM TELA MOEDA C/ ALÇA APILOADA LATERALMENTE</t>
  </si>
  <si>
    <t>ARGAMASSA 1:4</t>
  </si>
  <si>
    <t>M³</t>
  </si>
  <si>
    <t>RAMPA DE ACESSO A PNE</t>
  </si>
  <si>
    <t>UNID</t>
  </si>
  <si>
    <t>ESCAV. MANUAL</t>
  </si>
  <si>
    <t>FUNDAÇÃO CORRIDA COM PEDRA PRETA 1:8</t>
  </si>
  <si>
    <t>TENTO EM ALV. 0,10M DE TIJOLO 6 FUROS 1:5:2</t>
  </si>
  <si>
    <t>73904/001</t>
  </si>
  <si>
    <t>ATERRO COMPACTADO MANUALMENTE</t>
  </si>
  <si>
    <t>CAMADA IMPERMEABILIZADORA 0,10 M COM PEDRA PRETA</t>
  </si>
  <si>
    <t>PISO CIMENTADO DESEMPENADO</t>
  </si>
  <si>
    <t>MESA TABULEIRO DE JOGOS C/ 4 BANCOS</t>
  </si>
  <si>
    <t>ESCAVAÇÃO MANUAL</t>
  </si>
  <si>
    <t>CONCRETO ARMADO 18 MPA, INCLUSIVE FORMA</t>
  </si>
  <si>
    <t>CONCRETO CICLÓPICO</t>
  </si>
  <si>
    <t>79497/001</t>
  </si>
  <si>
    <t>PINTURA A ÓLEO COM MASSA</t>
  </si>
  <si>
    <t>M²</t>
  </si>
  <si>
    <t>LUMINÁRIA FECHADA TIPO PÉTALA PARA USO EM ILUM. PÚBLICA, COM REFLETOR , VIDRO PLANO, COM LAMPADA DE VMT-70W-220V, C/ ALOGAMENTO P/ EQUIPAMENTO, REATOR C/ ALTO F.POT.,  INDICE DE PROTEÇÃO -65, COM BASE P/ RELÉ FOLOELÉTRICO.</t>
  </si>
  <si>
    <t>ELETRICISTA COM ENCARGOS COMPLEMENTARES</t>
  </si>
  <si>
    <t>AJUDANTE DE ELETRICISTA COM ENCARGOS COMPLEMENTARES</t>
  </si>
  <si>
    <t>LAMPADA VAPOR DE SÓDIO 70W</t>
  </si>
  <si>
    <t>REATOR P/ 1 LAMPADA VAPOR DE SÓDIO 70W</t>
  </si>
  <si>
    <t>02.03</t>
  </si>
  <si>
    <t>BASE PARA RELÉ FOTOELÉTRICO</t>
  </si>
  <si>
    <t>02.04</t>
  </si>
  <si>
    <t>RELÉ FOTOELÉTRICO</t>
  </si>
  <si>
    <t>02.05</t>
  </si>
  <si>
    <t>SUPORTE (BRAÇO) P/LUMINÁRIA DE 1 PÉTALA PARA INSTALAÇÃO NO TOPO DO POSTE</t>
  </si>
  <si>
    <t>03.01</t>
  </si>
  <si>
    <t>LUMINARIA FECHADA P/ ILUMINACAO PUBLICA</t>
  </si>
  <si>
    <t>LUMINÁRIA FECHADA TIPO PÉTALA PARA USO EM ILUM. PÚBLICA, COM REFLETOR , VIDRO PLANO, COM LAMPADA DE VMT-150W-220V, C/ ALOGAMENTO P/ EQUIPAMENTO, REATOR C/ ALTO F.POT.,  INDICE DE PROTEÇÃO -65, COM BASE P/ RELÉ FOLOELÉTRICO.</t>
  </si>
  <si>
    <t>LAMPADA VAPOR DE SÓDIO 150W</t>
  </si>
  <si>
    <t>REATOR P/ 1 LAMPADA VAPOR DE SÓDIO 150W</t>
  </si>
  <si>
    <t>SUPORTE DE FERRO GALV. PARA 1 LUMINÁRIA PARA FIXAÇÃO EM POSTE DE FERRO DE 61MM DE DIAMETRO NO TOPO.</t>
  </si>
  <si>
    <t xml:space="preserve">SUPORTE DE FERRO GALV. PARA 1 LUMINÁRIA PARA FIXAÇÃO EM POSTE DE FERRO </t>
  </si>
  <si>
    <t>SUPORTE DE FERRO GALV. PARA 2 LUMINÁRIAS PARA FIXAÇÃO EM POSTE DE FERRO DE 61MM DE DIAMETRO NO TOPO.</t>
  </si>
  <si>
    <t xml:space="preserve">SUPORTE DE FERRO GALV. PARA 2 LUMINÁRIAS PARA FIXAÇÃO EM POSTE DE FERRO </t>
  </si>
  <si>
    <t>SUPORTE DE FERRO GALV. PARA 3 LUMINÁRIAS PARA FIXAÇÃO EM POSTE DE FERRO DE 61MM DE DIAMETRO NO TOPO.</t>
  </si>
  <si>
    <t xml:space="preserve">SUPORTE DE FERRO GALV. PARA 3 LUMINÁRIAS PARA FIXAÇÃO EM POSTE DE FERRO </t>
  </si>
  <si>
    <t>CABO ELÉTRICO DE COBRE,  FLEXÍVEL , ISOL. PVC, P/750V, #2X4,0MM2, TIPO PP</t>
  </si>
  <si>
    <t>CAIXA DE PASSAGEM DE ALVENARIA COM TAMPA DE CONCRETO E GRADE DE PROTEÇÃO ANTI-FURTO DE 30X30X60CM</t>
  </si>
  <si>
    <t xml:space="preserve">ALVENARIA 10 CM </t>
  </si>
  <si>
    <t>CHAPISCO</t>
  </si>
  <si>
    <t>REBOCO LISO</t>
  </si>
  <si>
    <t>73972/002</t>
  </si>
  <si>
    <t>CONCRETO FCK=20MPA</t>
  </si>
  <si>
    <t>CONCRETO ARMADO FCK=18MPA, INCLUSIVE FORMA</t>
  </si>
  <si>
    <t>01.07</t>
  </si>
  <si>
    <t>GRADE DE FERRO EM BARRA CHATA 3/16"</t>
  </si>
  <si>
    <t>CAIXA DE PASSAGEM DE ALVENARIA COM TAMPA DE CONCRETO E GRADE DE PROTEÇÃO ANTI-FURTO DE 50X50X60CM</t>
  </si>
  <si>
    <t>REBOCO LISO INTERNO</t>
  </si>
  <si>
    <t>AREIA MEDIA</t>
  </si>
  <si>
    <t>CIMENTO PORTLAND CP 32</t>
  </si>
  <si>
    <t>KG</t>
  </si>
  <si>
    <t>ADITIVO PARA ARGAMASSA</t>
  </si>
  <si>
    <t>L</t>
  </si>
  <si>
    <t xml:space="preserve">CONCRETO ARMADO FCK= 18 MPA, INCLUSIVE FORMA </t>
  </si>
  <si>
    <t>CARPINTEIRO C/ ENCARGOS COMPLEMENTARES</t>
  </si>
  <si>
    <t>AJUDANTE DE CARPINTEIRO C/ ENCARGOS COMPLENTARES</t>
  </si>
  <si>
    <t>ARMADOR C/ ENCARGOS COMPLEMENTARES</t>
  </si>
  <si>
    <t>AJUDANTE ESPECIALIZADO C/ ENCARGOS COMPLEMENTARES</t>
  </si>
  <si>
    <t>AÇO CA-50 5/8"</t>
  </si>
  <si>
    <t>AÇO CA-60 5/16"</t>
  </si>
  <si>
    <t>ARAME RECOZIDO</t>
  </si>
  <si>
    <t xml:space="preserve">BETONEIRA 320L DIESEL 5,5HP </t>
  </si>
  <si>
    <t>02.06</t>
  </si>
  <si>
    <t>CHAPA DE MADEIRA COMPENSADA</t>
  </si>
  <si>
    <t>UND.</t>
  </si>
  <si>
    <t>02.07</t>
  </si>
  <si>
    <t>CIMENTO</t>
  </si>
  <si>
    <t>02.08</t>
  </si>
  <si>
    <t>DESMOLDANTE PARA FORMA DE MADEIRA</t>
  </si>
  <si>
    <t>02.09</t>
  </si>
  <si>
    <t>MADEIRA PINHO SERRADA NAO APARELHADA</t>
  </si>
  <si>
    <t>02.10</t>
  </si>
  <si>
    <t>PEDRA BRITADA</t>
  </si>
  <si>
    <t>02.11</t>
  </si>
  <si>
    <t>PREGO</t>
  </si>
  <si>
    <t>CRUZETA DE CONCRETO  2.000x90x90MM, 250daN</t>
  </si>
  <si>
    <t>PÇ</t>
  </si>
  <si>
    <t>CRUZETA DE CONCRETO  2.000x90x90mm, 250daN</t>
  </si>
  <si>
    <t>VALOR s/ BDI</t>
  </si>
  <si>
    <t>VALOR c/ BDI</t>
  </si>
  <si>
    <t>CHAVE MAGNÉTICA DE USO EM COMANDO DE ILUM. PUBLICA DE 2P-30A, C/DJ DE PROTEÇÃO  DE 30A</t>
  </si>
  <si>
    <t>DEMOLIÇÃO MANUAL DE  PISO E PASSEIO CIMENTADO</t>
  </si>
  <si>
    <t>DEMOLIÇÃO MECÂNICA DE  PAVIMENTAÇÃO ASFÁLTICA</t>
  </si>
  <si>
    <t>COMPRESSOR DE AR DIESEL REBOCAVEL 160 A 170PCM C/ 1 MARTELETE ROMPEDOR</t>
  </si>
  <si>
    <t>DEMARCAÇÃO DE QUADRAS E LOTES COM PIQUETES 3"X3"X1,00M, EM MADEIRA DE LEI FIXADO A 0,70 M DO NIVEL DO TERRENO (C/ TOPOGRAFIA)</t>
  </si>
  <si>
    <t>TOPOGRAFO</t>
  </si>
  <si>
    <t>PEÇA EM MAD. DE LEI 3"X3"X1,OO M ( PIQUETE)</t>
  </si>
  <si>
    <t>EQUIPAMENTO TOPOGRAFICO</t>
  </si>
  <si>
    <t>IDENTIFICAÇÃO DE VIAS</t>
  </si>
  <si>
    <t>PEÇA MAD. LEI 4" x 4" x 3M</t>
  </si>
  <si>
    <t>PLACA MAD. LEI 0,50 x 0,20 x 1"</t>
  </si>
  <si>
    <t>73739/001</t>
  </si>
  <si>
    <t>PINTURA C/ TINTA ÓLEO</t>
  </si>
  <si>
    <t>MEMORIAL DESCRITIVOS DE LOTES E AREAS DE EQUIPAMENTOS</t>
  </si>
  <si>
    <t>DESENHISTA COPISTA</t>
  </si>
  <si>
    <t>MOTORISTA DE VEICULO LEVE</t>
  </si>
  <si>
    <t>0244</t>
  </si>
  <si>
    <t>AUXILIAR DE TOPOGRAFIA</t>
  </si>
  <si>
    <t>VEICULO LEVE</t>
  </si>
  <si>
    <t>TUBO PVC, PB, JE DN 350MM</t>
  </si>
  <si>
    <t>ASSENTADOR DE TUBOS COM ENCARGOS COMPLEMENTARES</t>
  </si>
  <si>
    <t>TUBO PVC JE DN 350MM</t>
  </si>
  <si>
    <t>TRANSPORTE DE TUBOS DE PVC DN 350 MM</t>
  </si>
  <si>
    <t>TESTE HIDROSTÁTICO EM REDE DE ÁGUA</t>
  </si>
  <si>
    <t>AJUDANTE DE ENCANADOR COM ENCARGOS COMPLEMENTARES</t>
  </si>
  <si>
    <t>ENCANADOR HIDRÁULICO COM ENCARGOS COMPLEMENTARES</t>
  </si>
  <si>
    <t>ALUGUEL DE BOMBA DE DRENAGEM - DIÂMETRO 4" POTÊNCIA 3CV</t>
  </si>
  <si>
    <t>SELIM 90º ELAST.  DN 150 x 100 MM</t>
  </si>
  <si>
    <t>SELIM 90º ELAST. DN 150 x 100MM</t>
  </si>
  <si>
    <t>SELIM 90º ELAST.  DN 200 x 100 MM</t>
  </si>
  <si>
    <t>SELIM 90º ELAST. DN 200 x 100MM</t>
  </si>
  <si>
    <t>SELIM 90º ELAST.  DN 250 x 100 MM</t>
  </si>
  <si>
    <t>SELIM 90º ELAST. DN 250 x 100MM</t>
  </si>
  <si>
    <t>SELIM 90º ELAST.  DN 350 x 100 MM</t>
  </si>
  <si>
    <t>cotação</t>
  </si>
  <si>
    <t>SELIM 90º ELAST. DN 350 x 100MM</t>
  </si>
  <si>
    <t>TRANSPORTE MECÂNICO DE MATERIAL DE ESCAVAÇÃO ATÉ 10 KM</t>
  </si>
  <si>
    <t>TRANSPORTE LOCAL COM CAMINHAO BASCULANTE 6 M3, DISTANCIAS SUPERIORES A 4 KM</t>
  </si>
  <si>
    <t>M³xKM</t>
  </si>
  <si>
    <t>FORNECIMENTO E INSTALAÇÃO DE CALHA PARSHALL W= 6"</t>
  </si>
  <si>
    <t>ELETRICISTA C/ ENCARGOS COMPLEMENTARES</t>
  </si>
  <si>
    <t>CALHA PARSHALL W6 - MEDIDOR DE VAZÃO + SISTEMA ULTRA-SONICO C/ CABO DE 5M (SENSOR)</t>
  </si>
  <si>
    <t>CIMENTO PORTLAND COMUM CP I- 32</t>
  </si>
  <si>
    <t>FORNECIMENTO E INSTALAÇÃO DE COMPORTA DE FIBRA DE VIDRO 120 X 80CM</t>
  </si>
  <si>
    <t>COMPORTA DE FIBRA DE VIDRO 120 X 80 CM</t>
  </si>
  <si>
    <t xml:space="preserve"> GUIA DA COMPORTA D=800 MM</t>
  </si>
  <si>
    <t>TUBO DE FERRO DÚCTIL COM FLANGES, PN-10, DN 150, L= 2,97 M</t>
  </si>
  <si>
    <t>TUBO DE FERRO DÚCTIL C/ FLANGES, PN-10, DN 150, L = 2,97 M</t>
  </si>
  <si>
    <t>CURVA 90º DE FERRO DÚCTIL C/ FLANGES, PN-10, DN 150</t>
  </si>
  <si>
    <t>TUBO C/ FLANGES EM FERRO DÚCTIL, PN-10, DN 150  L= 0,66 M</t>
  </si>
  <si>
    <t>VÁLVULA DE RETENÇÃO TIPO PORTINHOLA ÚNICA C/ FLANGES, PN-10, DN 150</t>
  </si>
  <si>
    <t>REGISTRO DE GAVETA C/ FLANGES E CABEÇOTE, PN-10, DN 100</t>
  </si>
  <si>
    <t>REGISTRO DE GAVETA C/ FLANGES E CABEÇOTE,     PN-10, DN 100</t>
  </si>
  <si>
    <t>REDUÇÃO EM FERRO DÚCTIL C/ FLANGES, PN-10, DN 200 X DN 150</t>
  </si>
  <si>
    <t>TÊ DE FERRO DÚCTIL C/ FLANGES, PN-10, DN 200 X DN 150</t>
  </si>
  <si>
    <t>TUBO C/ FLANGES EM FERRO DÚCTIL, PN-10, DN 200, L= 0,22 M</t>
  </si>
  <si>
    <t>TÊ DE REDUÇÃO EM FERRO DÚCTIL C/ FLANGES, PN-10, DN 200 X 80</t>
  </si>
  <si>
    <t>TÊ DE REDUÇÃO EM FERRO DÚCTIL C/ FLANGES,     PN-10, DN 200 X 80</t>
  </si>
  <si>
    <t>TUBO C/ FLANGES EM FERRO DÚCTIL, PN-10, DN 200, L= 0,48 M</t>
  </si>
  <si>
    <t>REGISTRO DE GAVETA C/ FLANGES E CABEÇOTE, PN-10, DN 80</t>
  </si>
  <si>
    <t>REGISTRO DE GAVETA C/ FLANGES E CABEÇOTE,    PN-10, DN 80</t>
  </si>
  <si>
    <t>TUBO DE FERRO DÚCTIL C/ PONTA E FLANGE, PN-10, DN 150, L= 2,90 M</t>
  </si>
  <si>
    <t>TUBO DE FERRO DÚCTIL C/ PONTA E FLANGE,        PN-10, DN 150, L= 2,90 M</t>
  </si>
  <si>
    <t>TUBO C/ FLANGES EM FERRO DÚCTIL, PN-10, DN 80, L= 1,05 M</t>
  </si>
  <si>
    <t>CURVA 90º DE FERRO DÚCTIL C/ FLANGES, PN-10, DN 80</t>
  </si>
  <si>
    <t>TUBO DE FERRO DÚCTIL C/ PONTA E FLANGE, PN-10, DN 80, L= 0,35 M</t>
  </si>
  <si>
    <t>TUBO DE FERRO DÚCTIL C/ PONTA E FLANGE,        PN-10, DN 80, L= 0,35 M</t>
  </si>
  <si>
    <t>FLANGE CEGA, PN 10, DN 150</t>
  </si>
  <si>
    <t>TOCO C/ FLANGES EM FERRO DÚCTIL, PN-10, DN 200, L= 0,25 M</t>
  </si>
  <si>
    <t>FORNECIMENTO E MONTAGEM DE EXTREMIDADE FLANGE E PONTA EM FºFº DN 600</t>
  </si>
  <si>
    <t>EXTREMIDADE FLANGE E PONTA EM FºFº DN 600</t>
  </si>
  <si>
    <t>FORNECIMENTO E ASSENTAMENTO DE CURVA 90º PVC PBA DN 80</t>
  </si>
  <si>
    <t>CURVA 90º PVC PBA DN 80</t>
  </si>
  <si>
    <t>FORNECIMENTO E ASSENTAMENTO DE REGISTRO DE GAVETA PARA PVC PBA DN 80</t>
  </si>
  <si>
    <t>REGISTRO DE GAVETA PARA PVC PBA DN 80</t>
  </si>
  <si>
    <t>FORNECIMENTO E MONTAGEM DE FLANGE CEGO DN 600</t>
  </si>
  <si>
    <t>FLANGE CEGO DN 600</t>
  </si>
  <si>
    <t>EXECUÇÃO DE ESTRUTURA EM MADEIRA (6 x 6,16 CM) PARA SUPORTE DE LEITO FILTRANTE</t>
  </si>
  <si>
    <t>MADEIRA LEI 1A QUALIDADE SERRADA APARELHADA</t>
  </si>
  <si>
    <t>TUBO DE FERRO FUNDIDO (FOFO) C/ JUNTA ELASTICA DN 200 MM</t>
  </si>
  <si>
    <t>73887/004</t>
  </si>
  <si>
    <t>ASSENTAMENTO SIMPLES DE TUBOS DE FERRO FUNDIDO (FOFO) C/ JUNTA ELASTICA DN 200 MM</t>
  </si>
  <si>
    <t>CRUZETA DE FERRO FUNDIDO (FOFO) C/ JUNTA ELASTICA DN 200 X 200 MM</t>
  </si>
  <si>
    <t>EXECUÇÃO DE FUNDO FALSO EM TIJOLOS RECOZIDOS REJUNTADOS COM AREIA</t>
  </si>
  <si>
    <t>PEDREIRO COM ENCARGOS COMPLEMENTARES</t>
  </si>
  <si>
    <t>SERVENTE COM ENCARGOS COMPLEMENTARES</t>
  </si>
  <si>
    <t>0370</t>
  </si>
  <si>
    <t>TIJOLO CERAMICO MACICO 5 X 10 X 20CM</t>
  </si>
  <si>
    <t>TUBO PVC, PB, JE DN 400MM</t>
  </si>
  <si>
    <t>ASSENTADOR DE TUBOS C/ ENCARGOS COMPLEMENTARES</t>
  </si>
  <si>
    <t>TUBO PVC JE DN 400MM</t>
  </si>
  <si>
    <t>TRANSPORTE DE TUBOS DE PVC DN 400 MM</t>
  </si>
  <si>
    <t xml:space="preserve"> TEE FºFº DN 150 X 150</t>
  </si>
  <si>
    <t xml:space="preserve"> CURVA 90º FºFº DN 150</t>
  </si>
  <si>
    <t>CURVA 90º FºFº DN 150</t>
  </si>
  <si>
    <t>REGISTRO FºFº DN 150</t>
  </si>
  <si>
    <t>TEE FºFº DN 200 X 200</t>
  </si>
  <si>
    <t>REGISTRO FºFº DN 200</t>
  </si>
  <si>
    <t>CURVA 90º FºFº DN 200</t>
  </si>
  <si>
    <t>REDUÇÃO FºFº DN 200 X 150</t>
  </si>
  <si>
    <t>LUVA FºFº JE DN 200</t>
  </si>
  <si>
    <t>TEE DE REDUÇÃO FºFº DN 200 X 150</t>
  </si>
  <si>
    <t>JANELA DE FERRO 1,20 x 0,50 M (J3)</t>
  </si>
  <si>
    <t>JANELA CHAPA DOBRADA ACO C/ ADICAO DE COBRE PRE-ZINCADO CORRER VENEZIANA</t>
  </si>
  <si>
    <t>JANELA DE FERRO 0,80 x 0,50 M (J2)</t>
  </si>
  <si>
    <t>JANELA DE FERRO 1,20 x 1,00 M (J1)</t>
  </si>
  <si>
    <t xml:space="preserve">PORTA DE FERRO 0,80 x 2,10M </t>
  </si>
  <si>
    <t xml:space="preserve">PORTA MET. DE ABRIR VENEZIANA 0,80 x 2,15 M </t>
  </si>
  <si>
    <t>PORTA EM MADEIRA DE LEI - 60 X 210 CM</t>
  </si>
  <si>
    <t>PREGO 2.1/2" X 10</t>
  </si>
  <si>
    <t>PORTA EM MADEIRA  60 X 210 CM</t>
  </si>
  <si>
    <t>TARJETA # 2"</t>
  </si>
  <si>
    <t>DOBRADIÇA 3" X 21/2" C/ PARAFUSO</t>
  </si>
  <si>
    <t>CAIXILHO 1/2" ADUELA</t>
  </si>
  <si>
    <t>MURETA EM ALVENARIA PARA PADRÃO CONCESSIONÁRIA E ABRIGO QUADRO DE COMANDO REBOCADA E PINTADA A CAL INCLUSIVE ESTRUTURA E FUNDAÇÃO</t>
  </si>
  <si>
    <t>BALDRAME EM PEDRA PRETA 1:6</t>
  </si>
  <si>
    <t xml:space="preserve">REBOCO </t>
  </si>
  <si>
    <t>73999/001</t>
  </si>
  <si>
    <t>PINTURA À CAL EXTERNA TRÊS DEMÃOS</t>
  </si>
  <si>
    <t>CONCRETO FCK = 20MPA VIRADO EM BETONEIRA LANÇADO E ADENSADO</t>
  </si>
  <si>
    <t>74007/001</t>
  </si>
  <si>
    <t xml:space="preserve">FORMA DE MADEIRA </t>
  </si>
  <si>
    <t>01.08</t>
  </si>
  <si>
    <t>AÇO CA 50</t>
  </si>
  <si>
    <t>01.09</t>
  </si>
  <si>
    <t>CAIXA DE PASSAGEM DE ALVENARIA COM TAMPA DE CONCRETO  30X30X30CM</t>
  </si>
  <si>
    <t>FORNECIMENTO E INSTALAÇÃO DE GRUPO GERADOR 15 KVA</t>
  </si>
  <si>
    <t>AJUDANTE DE ELETRICISTA C/ ENCARGOS COMPLEMENTARES</t>
  </si>
  <si>
    <t>GRUPO GERADOR 15 KVA</t>
  </si>
  <si>
    <t>PÁRA-RAIOS TIPO FRANKLIN</t>
  </si>
  <si>
    <t>CAPTOR FRANKLIN 350MM, 1 DESCIDA DE CABO, LATAO NIQUELADO OU CROMADO</t>
  </si>
  <si>
    <t>PARAF. DE FIXAÇÃO COM BUCHA PLÁSTICA 8 MM</t>
  </si>
  <si>
    <t>CONECTOR PARAF. FENDIDO PARA CABO 35 MM2</t>
  </si>
  <si>
    <t>SUPORTE ISOLADOR SIMPLES ROSCA SOBERBA C/ ISOLADOR</t>
  </si>
  <si>
    <t>BASE P/ MASTRO DE PARA-RAIOS - 2"</t>
  </si>
  <si>
    <t>TUBO ACO GALV C/ COSTURA DIN 2440/NBR 5580 CLASSE MEDIA DN 2" (50MM)</t>
  </si>
  <si>
    <t>MASTRO SIMPLES GALV, C/ LUVA DE REDUCAO, DN 2'' X 3,00M</t>
  </si>
  <si>
    <t>MURO EM ALVENARIA H= 2,00 M REBOCADO E PINTADO A CAL INCLUSIVE ESTRUTURA E FUNDAÇÃO</t>
  </si>
  <si>
    <t xml:space="preserve">CONCRETO FCK =20MPA VIRADO EM BETONEIRA </t>
  </si>
  <si>
    <t>01.10</t>
  </si>
  <si>
    <r>
      <t xml:space="preserve">TERMINAL DE LANÇAMENTO PARA 01 TUBO DE CONCRETO </t>
    </r>
    <r>
      <rPr>
        <b/>
        <sz val="10"/>
        <rFont val="Arial"/>
        <family val="2"/>
      </rPr>
      <t>Ø</t>
    </r>
    <r>
      <rPr>
        <b/>
        <sz val="10.199999999999999"/>
        <rFont val="Arial Narrow"/>
        <family val="2"/>
      </rPr>
      <t xml:space="preserve"> 1000 mm</t>
    </r>
  </si>
  <si>
    <t>ESCAVAÇÃO</t>
  </si>
  <si>
    <t>CONC. ARMADO FCK= 18 MPA, INCL. FORMA</t>
  </si>
  <si>
    <t>ENROCAMENTO</t>
  </si>
  <si>
    <r>
      <t xml:space="preserve">TERMINAL DE LANÇAMENTO PARA 01 TUBO DE CONCRETO </t>
    </r>
    <r>
      <rPr>
        <b/>
        <sz val="10"/>
        <rFont val="Arial"/>
        <family val="2"/>
      </rPr>
      <t>Ø</t>
    </r>
    <r>
      <rPr>
        <b/>
        <sz val="10.199999999999999"/>
        <rFont val="Arial Narrow"/>
        <family val="2"/>
      </rPr>
      <t xml:space="preserve"> 1200 mm</t>
    </r>
  </si>
  <si>
    <t>DESINFECÇÃO DA REDE</t>
  </si>
  <si>
    <t>CLORO LIQUIDO PARA LIMPEZA E DESINFECÇÃO</t>
  </si>
  <si>
    <t xml:space="preserve">CAMINHÃO TANQUE 6000 L </t>
  </si>
  <si>
    <t>TUBO DE FERRO FUNDIDO (FOFO) C/ JUNTA ELASTICA DN 400 MM</t>
  </si>
  <si>
    <t>73887/008</t>
  </si>
  <si>
    <t>ASSENTAMENTO SIMPLES DE TUBOS DE FERRO FUNDIDO (FOFO) C/ JUNTA ELASTICA DN 400 MM</t>
  </si>
  <si>
    <t>FORNECIMENTO E ASSENTAMENTO DE CURVA 90º PVC JE PB PBA DN 50</t>
  </si>
  <si>
    <t>CURVA 90º PVC JE PB PBA DN 50</t>
  </si>
  <si>
    <t>FORNECIMENTO E ASSENTAMENTO DE CURVA 22º 30' PVC JE PB PBA DN 50</t>
  </si>
  <si>
    <t>CURVA 22º 30' PVC JE PB PBA DN 50</t>
  </si>
  <si>
    <t>FORNECIMENTO E ASSENTAMENTO DE CURVA 11º 15' PVC JE PB PBA DN 50</t>
  </si>
  <si>
    <t>CURVA 11º 15' PVC JE PB PBA DN 50</t>
  </si>
  <si>
    <t>FORNECIMENTO E ASSENTAMENTO DE JUNÇÃO 45º PVC JE PB PBA DN 50</t>
  </si>
  <si>
    <t>JUNÇÃO 45º PVC JE PB PBA DN 50</t>
  </si>
  <si>
    <t>FORNECIMENTO E ASSENTAMENTO DE TE 90º PVC JE BBB PBA DN 50</t>
  </si>
  <si>
    <t>TE 90º PVC JE BBB PBA DN 50</t>
  </si>
  <si>
    <t>FORNECIMENTO E ASSENTAMENTO DE CRUZETA PVC JE BBBB PBA DN 50</t>
  </si>
  <si>
    <t>CRUZETA PVC JE BBBB PBA DN 50</t>
  </si>
  <si>
    <t>ADESIVO PVC</t>
  </si>
  <si>
    <t>SOLUÇÃO LIMPADORA PVC</t>
  </si>
  <si>
    <t>FORNECIMENTO E ASSENTAMENTO DE CURVA 90º PVC JE PB DEFOFO DN 100 MM</t>
  </si>
  <si>
    <t>CURVA 90º PVC JE PB DEFOFO DN 100 MM</t>
  </si>
  <si>
    <t>PASTA LUBRIFICANTE PARA FERRO FUNDIDO</t>
  </si>
  <si>
    <t>FORNECIMENTO E ASSENTAMENTO DE CURVA 90º PVC JE PB DEFOFO DN 150 MM</t>
  </si>
  <si>
    <t>CURVA 90º PVC JE PB DEFOFO DN 150 mm</t>
  </si>
  <si>
    <t>FORNECIMENTO E ASSENTAMENTO DE CURVA 45º PVC JE PB DEFOFO DN 250 MM</t>
  </si>
  <si>
    <t>CURVA 45º PVC JE PB DEFOFO DN 250 mm</t>
  </si>
  <si>
    <t>FORNECIMENTO E ASSENTAMENTO DE CURVA 45º PVC JE PB DEFOFO DN 150 MM</t>
  </si>
  <si>
    <t>CURVA 45º PVC JE PB DEFOFO DN 150 mm</t>
  </si>
  <si>
    <t>FORNECIMENTO E ASSENTAMENTO DE CURVA 22º30' PVC JE PB DEFOFO DN 250 MM</t>
  </si>
  <si>
    <t>CURVA 22º30' PVC JE PB DEFOFO DN 250 mm</t>
  </si>
  <si>
    <t>FORNECIMENTO E ASSENTAMENTO DE CURVA 11º15' PVC JE PB DEFOFO DN 250 MM</t>
  </si>
  <si>
    <t>CURVA  11º15' PVC JE PB DEFOFO DN 250 mm</t>
  </si>
  <si>
    <t>FORNECIMENTO E ASSENTAMENTO DE CURVA 11º15' PVC JE PB DEFOFO DN 150 MM</t>
  </si>
  <si>
    <t>CURVA  11º15' PVC JE PB DEFOFO DN 150 MM</t>
  </si>
  <si>
    <t>FORNECIMENTO E ASSENTAMENTO DE CAP PVC JE PB DEFOFO DN 150 MM</t>
  </si>
  <si>
    <t>CAP PVC JE PB DEFOFO DN 150 MM</t>
  </si>
  <si>
    <t>FORNECIMENTO E ASSENTAMENTO DE REDUÇÃO PVC JE PB DEFOFO DN 400 x 250 MM</t>
  </si>
  <si>
    <t>REDUÇÃO PVC JE PB DEFOFO DN 400 x 250 MM</t>
  </si>
  <si>
    <t>FORNECIMENTO E ASSENTAMENTO DE REDUÇÃO PVC JE PB DEFOFO DN 200 x 100 MM</t>
  </si>
  <si>
    <t>REDUÇÃO PVC JE PB DEFOFO DN 200 x 100 MM</t>
  </si>
  <si>
    <t>FORNECIMENTO E ASSENTAMENTO DE REDUÇÃO PVC JE PB DEFOFO DN 200 x 150 MM</t>
  </si>
  <si>
    <t>REDUÇÃO PVC JE PB DEFOFO DN 200 x 150 MM</t>
  </si>
  <si>
    <t>FORNECIMENTO E ASSENTAMENTO DE REDUÇÃO PVC JE PB DEFOFO DN 250 x 200 MM</t>
  </si>
  <si>
    <t>REDUÇÃO PVC JE PB DEFOFO DN 250 x 200 MM</t>
  </si>
  <si>
    <t>FORNECIMENTO E ASSENTAMENTO DE REDUÇÃO PVC JE PB DEFOFO DN 150 x 100 MM</t>
  </si>
  <si>
    <t>REDUÇÃO PVC JE PB DEFOFO DN 150 x 100 MM</t>
  </si>
  <si>
    <t>FORNECIMENTO E ASSENTAMENTO DE TE REDUÇÃO PVC JE BBB DEFOFO DN 300 x 200 MM</t>
  </si>
  <si>
    <t>TE REDUÇÃO PVC JE BBB DEFOFO DN 300 x 200 MM</t>
  </si>
  <si>
    <t>FORNECIMENTO E ASSENTAMENTO DE TE REDUÇÃO PVC JE BBB DEFOFO DN 250 x 200 MM</t>
  </si>
  <si>
    <t>TE REDUÇÃO PVC JE BBB DEFOFO DN 250 x 200 MM</t>
  </si>
  <si>
    <t>FORNECIMENTO E ASSENTAMENTO DE TE REDUÇÃO PVC JE BBB DEFOFO DN 250 x 100 MM</t>
  </si>
  <si>
    <t>TE REDUÇÃO PVC JE BBB DEFOFO DN 250 x 100 MM</t>
  </si>
  <si>
    <t>FORNECIMENTO E ASSENTAMENTO DE TE REDUÇÃO PVC JE BBB DEFOFO DN 200 x 100 MM</t>
  </si>
  <si>
    <t>TE REDUÇÃO PVC JE BBB DEFOFO DN 200 x 100 MM</t>
  </si>
  <si>
    <t>FORNECIMENTO E ASSENTAMENTO DE TE PVC JE BBB DEFOFO DN 250 MM</t>
  </si>
  <si>
    <t>TE PVC JE BBB DEFOFO DN 250 mm</t>
  </si>
  <si>
    <t>FORNECIMENTO E ASSENTAMENTO DE TE PVC JE BBB DEFOFO DN 200 MM</t>
  </si>
  <si>
    <t>TE PVC JE BBB DEFOFO DN 200 MM</t>
  </si>
  <si>
    <t>FORNECIMENTO E ASSENTAMENTO DE TE PVC JE BBB DEFOFO DN 150 MM</t>
  </si>
  <si>
    <t>TE PVC JE BBB DEFOFO DN 150 MM</t>
  </si>
  <si>
    <t>FORNECIMENTO E ASSENTAMENTO DE TE PVC JE BBB DEFOFO DN 100 MM</t>
  </si>
  <si>
    <t>TE PVC JE BBB DEFOFO DN 100 MM</t>
  </si>
  <si>
    <t>FORNECIMENTO E ASSENTAMENTO DE CRUZETA RED. PVC JE BBBB DEFOFO DN 200 x 100 MM</t>
  </si>
  <si>
    <t xml:space="preserve">CRUZETA RED. PVC JE BBBB DEFOFO DN 200 x 100 mm </t>
  </si>
  <si>
    <t>FORNECIMENTO E ASSENTAMENTO DE CRUZETA RED. PVC JE BBBB DEFOFO DN 150 x 100 MM</t>
  </si>
  <si>
    <t>CRUZETA RED. PVC JE BBBB DEFOFO DN 150 x 100 MM</t>
  </si>
  <si>
    <t>FORNECIMENTO E ASSENTAMENTO DE CRUZETA PVC JE BBBB DEFOFO DN 200 MM</t>
  </si>
  <si>
    <t>CRUZETA PVC JE BBBB DEFOFO DN 200 MM</t>
  </si>
  <si>
    <t>FORNECIMENTO E ASSENTAMENTO DE JUNÇÃO RED. 45º PVC JE BBB DEFOFO DN 300 x 100 MM</t>
  </si>
  <si>
    <t>JUNÇÃO RED. 45º PVC JE BBB DEFOFO DN 300 x 100 MM</t>
  </si>
  <si>
    <t>FORNECIMENTO E ASSENTAMENTO DE JUNÇÃO RED. 45º PVC JE BBB DEFOFO DN 250 x 100 MM</t>
  </si>
  <si>
    <t>JUNÇÃO RED. 45º PVC JE BBB DEFOFO DN 250 x 100 MM</t>
  </si>
  <si>
    <t>FORNECIMENTO E ASSENTAMENTO DE REDUÇÃO PVC JE PB DEFOFO X PBA DN 100 x 50 MM</t>
  </si>
  <si>
    <t>REDUÇÃO PVC JE PB DEFOFO X PBA DN 100 x 50 MM</t>
  </si>
  <si>
    <t>ADAPTADOR DE PVC RÍGIDO SOLDÁVEL CURTO C/ BOLSA E ROSCA P/ REGISTRO DIÂMETRO = 25MM X 3/4"</t>
  </si>
  <si>
    <t>ADAPTADOR DE PVC SOLDÁVEL CURTO C/ BOLSA E ROSCA P/ REGISTRO DIÂMETRO= 25MM x 3/4"</t>
  </si>
  <si>
    <t>CAP PVC SOLD P/ AGUA FRIA PREDIAL 25 MM</t>
  </si>
  <si>
    <t xml:space="preserve">HIDRÔMETRO C/ CAIXA METÁLICA C/ TAMPA </t>
  </si>
  <si>
    <t>HIDRÔMETRO TIPO TAQUIMÉTRICO MONO-JATO 1,5 M3/H</t>
  </si>
  <si>
    <t>CAIXA  C/ TAMPA PARA PROTEÇÃO DO HIDRÔMETRO</t>
  </si>
  <si>
    <t>FORNECIMENTO E MONTAGEM DE TUBOS DE POLIETILENO, DN 75 P/ ALIMENTAÇÃO DO REATOR</t>
  </si>
  <si>
    <t>TUBO PEAD, PE-80, DE 75 MM</t>
  </si>
  <si>
    <r>
      <t xml:space="preserve">PONTO DE LUZ EM TETO, COM ELETRODUTO PVC RÍGIDO EMBUTIDO </t>
    </r>
    <r>
      <rPr>
        <b/>
        <sz val="10"/>
        <rFont val="Calibri"/>
        <family val="2"/>
      </rPr>
      <t>Ø</t>
    </r>
    <r>
      <rPr>
        <b/>
        <sz val="10"/>
        <rFont val="Arial Narrow"/>
        <family val="2"/>
      </rPr>
      <t xml:space="preserve"> 3/4"</t>
    </r>
  </si>
  <si>
    <t>PT</t>
  </si>
  <si>
    <t>SERVENTE COM ENCARGOS COMPLEMETARES</t>
  </si>
  <si>
    <t>ELETRODUTO PVC ROSCÁVEL , D= 3/4"</t>
  </si>
  <si>
    <t>FIO RÍGIDO ISOLADO EM PVC 2,5 MM2</t>
  </si>
  <si>
    <t>FITA ISOLANTE (ROLO 20M) 3/4"</t>
  </si>
  <si>
    <t>CAIXA OCTOGONAL COM FUNDO MÓVEL, EM PVC,        4" X 4" (PRETA)</t>
  </si>
  <si>
    <r>
      <t xml:space="preserve">PONTO DE INTERRUPTOR 01 SEÇÃO EMBUTIDO COM ELETRODUTO DE PVC RÍGIDO </t>
    </r>
    <r>
      <rPr>
        <b/>
        <sz val="10"/>
        <rFont val="Calibri"/>
        <family val="2"/>
      </rPr>
      <t>Ø</t>
    </r>
    <r>
      <rPr>
        <b/>
        <sz val="10"/>
        <rFont val="Arial Narrow"/>
        <family val="2"/>
      </rPr>
      <t xml:space="preserve"> 3/4"</t>
    </r>
  </si>
  <si>
    <t>CAIXA DE PVC 4"X2", EMBUTIR, P/ ELETRODUTO</t>
  </si>
  <si>
    <t>INTERRUPTOR EMBUTIR 1 SEÇÃO SIMPLES C/PLACA</t>
  </si>
  <si>
    <t>PONTO DE TOMADA 2P+T, ABNT, DE EMBUTIR, 10 A, C/ ELETRODUTO DE PVC RÍGIDO EMBUTIDO Ø 3/4", FIO RÍGIDO 2,5 MM2, INCLUSIVE PLACA EM PVC E ATERRAMENTO</t>
  </si>
  <si>
    <t>TOMADA 2P+T DE EMBUTIR, 10A, C/ PLACA EM PVC</t>
  </si>
  <si>
    <t>FOSSA SÉPTICA DE CONCRETO PRÉ-MOLDADO PARA 5 CONTRIBUINTES (FORNECIMENTO, ESCAVAÇÃO E REATERRO)</t>
  </si>
  <si>
    <t>REATERRO MANUAL</t>
  </si>
  <si>
    <t>ANEL DE CONCRETO ARMADO D=1200MM</t>
  </si>
  <si>
    <t>CONCRETO ARMADO FCK=18MPA, INCL. LANÇAM.</t>
  </si>
  <si>
    <t>TE PVC 90º JE BBP DN 100 MM</t>
  </si>
  <si>
    <t>TUBO PVC ESG. Ø 100 MM</t>
  </si>
  <si>
    <t>FILTRO ANAERÓBIO DE CONCRETO PRÉ-MOLDADO PARA 5 CONTRIBUINTES (FORNECIMENTO, ESCAVAÇÃO E REATERRO)</t>
  </si>
  <si>
    <t>FILTRO CONCRETO PRE MOLDADO</t>
  </si>
  <si>
    <t>PONTO DE TELEFONE, C/ ELETRODUTO DE PVC RÍGIDO EMBUTIDO Ø 3/4", INCLUSIVE FIO P/ TELEFONE DE COBRE BITOLA 1MM</t>
  </si>
  <si>
    <t>TOMADA EMBUTIR P/ TELEFONE PADRAO TELEBRAS C/ PLACA</t>
  </si>
  <si>
    <t>FIO P/ TELEFONE DE COBRE BITOLA 1MM ISOLACAO EM PVC, POLIPROPILENO, 2 CONDUTORES</t>
  </si>
  <si>
    <t>COLAR DE LIGAÇÃO (50MM X 3/4")</t>
  </si>
  <si>
    <t>COLAR TOMADA PVC C/ TRAVAS SAIDA ROSCA DE 50MM X 3/4" P/ LIGACAO PREDIAL</t>
  </si>
  <si>
    <t>COLAR DE LIGAÇÃO (100MM X 3/4")</t>
  </si>
  <si>
    <t>COLAR TOMADA PVC C/ TRAVAS SAIDA ROSCA DE 110 MM X 3/4" LIGACAO PREDIAL</t>
  </si>
  <si>
    <t>PADRÃO DE CONCESSIONÁRIA DE ENERGIA ELÉTRICA</t>
  </si>
  <si>
    <t>CURVA PVC 180G 3/4" P/ ELETRODUTO ROSCAVEL"</t>
  </si>
  <si>
    <t>PONTALETE DE AÇO GALVAN. DE 3/4"x 2400 MM</t>
  </si>
  <si>
    <t>0400</t>
  </si>
  <si>
    <t>ABRAÇADEIRA TIPO "U" P/ ELETRODUTO DE 3/4"</t>
  </si>
  <si>
    <t>LUVA DE EMENDA PVC DE 3/4"</t>
  </si>
  <si>
    <t>CURVA PVC DE 3/4" 90º</t>
  </si>
  <si>
    <t>0851</t>
  </si>
  <si>
    <t>ARRUELA E BUCHA P/ ELETRODUTO DE 3/4"</t>
  </si>
  <si>
    <t xml:space="preserve">CAIXA DE MEDIDOR MONOFASICO </t>
  </si>
  <si>
    <t>ELETRODUTO DE PVC RIGIDO ROSCAVEL DE 3/4"</t>
  </si>
  <si>
    <t>DISJUNTOR TERMAGNETICO ( 30 A )</t>
  </si>
  <si>
    <t>0937</t>
  </si>
  <si>
    <t>FIO DE COBRE ISOLADO PARA 750 V ( 10 MM2)</t>
  </si>
  <si>
    <t>GRAMPO DE ATERRAMENTO, TIPO "U" EM LIGA DE COBRE</t>
  </si>
  <si>
    <t>02.12</t>
  </si>
  <si>
    <t>HASTE DE TERRA EM AÇO COBREADO Ø 16x2400 MM</t>
  </si>
  <si>
    <t>02.13</t>
  </si>
  <si>
    <t xml:space="preserve">PARAFUSO ROSCA SOBERBA 4,80 x 45 MM E BUCHA DE 8 </t>
  </si>
  <si>
    <t>02.14</t>
  </si>
  <si>
    <t>PARAFUSO ROSCA SOBERBA 6,1 x 65 MM E BUCHA DE 10</t>
  </si>
  <si>
    <t>COTOVELO DE FE. GALV. P/ ELETRODUTO DE 3"</t>
  </si>
  <si>
    <t>CURVA 90º DE PVC, PARA ELETRODUTO DE  3"</t>
  </si>
  <si>
    <t>LUVA DE PVC PARA ELETRODUTO DE 1 1/4"</t>
  </si>
  <si>
    <t>SERVENTE</t>
  </si>
  <si>
    <t>LUVA PVC ROSCAVEL P/ ELETRODUTO 1.1/4"</t>
  </si>
  <si>
    <t>LUMINÁRIA FECHADA TIPO PÉTALA PARA USO EM ILUM. PÚBLICA, COM REFLETOR , VIDRO PLANO, COM LAMPADA DE VMT-250W-220V, C/ ALOGAMENTO P/ EQUIPAMENTO, REATOR C/ ALTO F.POT.,  INDICE DE PROTEÇÃO -65, COM BASE P/ RELÉ FOLOELÉTRICO.</t>
  </si>
  <si>
    <t>LAMPADA VAPOR DE SÓDIO 250W</t>
  </si>
  <si>
    <t>REATOR P/ 1 LAMPADA VAPOR DE SÓDIO 250W</t>
  </si>
  <si>
    <t>FORNECIMENTO E ASSENTAMENTO DE TUBO DE FERRO FUNDIDO K-7, JUNTA ELÁSTICA DN 150 MM</t>
  </si>
  <si>
    <t>TUBO DE FERRO FUNDIDO K-7, JUNTA ELÁSTICA DN 150 MM</t>
  </si>
  <si>
    <t>FORNECIMENTO E ASSENTAMENTO DE TUBO DE FERRO FUNDIDO K-7, JUNTA ELÁSTICA DN 200 MM</t>
  </si>
  <si>
    <t>TUBO DE FERRO FUNDIDO K-7, JUNTA ELÁSTICA DN 200 MM</t>
  </si>
  <si>
    <t>FORNECIMENTO E MONTAGEM DE QUEIMADOR DE BIOGÁS</t>
  </si>
  <si>
    <t>QUEIMADOR DE BIOGÁS</t>
  </si>
  <si>
    <t xml:space="preserve">ILUMINAÇÃO PUBLICA DE PASSEIO E AREA DE LAZER E AREAS GRAMADAS/ JARDIM. REDE DE DISTRIBUIÇÃO AREA COM CABO MULTIPLEX DE ALUMINIO DE 70 E 35 MM2, COM POSTES DE CONCRETO DUPLO T  DE 9 M 150 KGF E 9 M 300 KGF ILUMINAÇÃO COM PROJETORES DE 400 W NAS AREAS GRAMADAS </t>
  </si>
  <si>
    <t>01.1</t>
  </si>
  <si>
    <t xml:space="preserve">FIO DE AÇO COBREADO DE SEÇÃO 16 MM2, PARA ATERRAMENTO </t>
  </si>
  <si>
    <t>01.2</t>
  </si>
  <si>
    <t xml:space="preserve">HASTE DE ATERRAMENTO DE AÇO COBREADO - 5/8" x 2400 MM </t>
  </si>
  <si>
    <t>01.3</t>
  </si>
  <si>
    <t>CONECTOR TERMINAL DE LATÃO TIPO PRESSÃO P/ CABO DE # 16 MM2</t>
  </si>
  <si>
    <t>01.4</t>
  </si>
  <si>
    <t>POSTE DE FERRO GALVANIZADO, TIPO CURVO SIMPLES, DE ALTURA ÚTIL DE 9M, FIXAÇÃO ENGASTADO., EXTREMIDADE 61MM DIAM.</t>
  </si>
  <si>
    <t>01.5</t>
  </si>
  <si>
    <t>POSTE DE FERRO GALVANIZADO, TIPO CURVO DUPLO, DE ALTURA ÚTIL DE 9M, FIXAÇÃO ENGASTADO., EXTREMIDADE 61MM DIAM</t>
  </si>
  <si>
    <t>01.6</t>
  </si>
  <si>
    <t>POSTE DE FERRO GALVANIZADO, TIPO RETO, DE ALTURA ÚTIL DE 9M, FIXAÇÃO ENGASTADO., EXTREMIDADE 61MM DIAM., MOD. PRE-80/20-61-GJ, FAB. NEWLUX OU SIMILAR. 3 PÉTALAS</t>
  </si>
  <si>
    <t>COMP.19</t>
  </si>
  <si>
    <t>01.7</t>
  </si>
  <si>
    <t xml:space="preserve">LUMINÁRIA FECHADA TIPO PÉTALA PARA USO EM ILUM. PÚBLICA, COM REFLETOR , VIDRO PLANO, COM LAMPADA DE VMT-70W-220V, C/ ALOGAMENTO P/ EQUIPAMENTO, REATOR C/ ALTO F.POT.,  INDICE DE PRETEÇÃO -65, COM BASE P/ RELÉ FOLOELÉTRICO </t>
  </si>
  <si>
    <t>COMP.20</t>
  </si>
  <si>
    <t>01.8</t>
  </si>
  <si>
    <t>LUMINÁRIA FECHADA TIPO PÉTALA PRA USO EM ILUM. PÚBLICA, COM REFLETOR , VIDRO PLANO, COM LAMPADA DE VMT-150W-220V, C/ ALOGAMENTO P/ EQUIPAMENTO, REATOR C/ ALTO F.POT., INDICE DE PRETEÇÃO -65, COM BASE P/ RELÉ FOLOELÉTRICO</t>
  </si>
  <si>
    <t>01.9</t>
  </si>
  <si>
    <t>LUMINÁRIA FECHADA TIPO PÉTALA PRA USO EM ILUM. PÚBLICA, COM REFLETOR , VIDRO PLANO, COM LAMPADA DE VMT-250W-220V, C/ ALOGAMENTO P/ EQUIPAMENTO, REATOR C/ ALTO F.POT., INDICE DE PRETEÇÃO -65, COM BASE P/ RELÉ FOLOELÉTRICO</t>
  </si>
  <si>
    <t xml:space="preserve">SUPORTE DE FERRO GALV. PARA 1 LUMINÁRIA PARA FIXAÇÃO EM POSTE DE FERRO DE 61MM DE DIAMETRO NO TÔPO, FAB. NEWLUX OU SIMILAR </t>
  </si>
  <si>
    <t>01.11</t>
  </si>
  <si>
    <t xml:space="preserve">SUPORTE DE FERRO GALV. PARA 2 LUMINÁRIA PARA FIXAÇÃO EM POSTE DE FERRO DE 61MM DE DIAMETRO NO TÔPO, FAB. NEWLUX OU SIMILAR </t>
  </si>
  <si>
    <t>01.12</t>
  </si>
  <si>
    <t xml:space="preserve">SUPORTE DE FERRO GALV. PARA  3LUMINÁRIA PARA FIXAÇÃO EM POSTE DE FERRO DE 61MM DE DIAMETRO NO TÔPO FAB. NEWLUX OU SIMILAR </t>
  </si>
  <si>
    <t>01.13</t>
  </si>
  <si>
    <t>CABO ELÉTRICO DE COBRE FLEXÍVEL, ISOL. PVC, 1KV, # 10MM² (PRETO E VERM)</t>
  </si>
  <si>
    <t>01.14</t>
  </si>
  <si>
    <t>CABO ELÉTRICO DE COBRE FLEXÍVEL, ISOL. PVC, 1KV, # 16MM² (PRETO E VERM)</t>
  </si>
  <si>
    <t>01.15</t>
  </si>
  <si>
    <t>CABO ELÉTRICO DE COBRE FLEXÍVEL, ISOL. PVC, 1KV, # 25MM² (PRETO E VERM)</t>
  </si>
  <si>
    <t>01.16</t>
  </si>
  <si>
    <t>CABO ELÉTRICO DE COBRE FLEXÍVEL, ISOL. PVC, 1KV, # 50MM² (PRETO E VERM)</t>
  </si>
  <si>
    <t>01.17</t>
  </si>
  <si>
    <t>CABO ELÉTRICO DE COBRE,  FLEXÍVEL , ISOL. PVC, P/750V, #2X4MM², TIPO PP</t>
  </si>
  <si>
    <t>01.18</t>
  </si>
  <si>
    <t xml:space="preserve">ELETRODUTO PVC RÍGIDO, 3" DE DIAM. </t>
  </si>
  <si>
    <t>01.19</t>
  </si>
  <si>
    <t xml:space="preserve">ELETRODUTO PVC FLEXÍVEL, CORRUGADO, 1" DE DIAM. </t>
  </si>
  <si>
    <t>01.20</t>
  </si>
  <si>
    <t xml:space="preserve">ELETRODUTO PVC FLEXÍVEL, DE  11/4" DE DIAM. </t>
  </si>
  <si>
    <t>01.21</t>
  </si>
  <si>
    <t>COTOVELO DE FERRO GALV. P/ ELETRODUTO DE 3"</t>
  </si>
  <si>
    <t>01.22</t>
  </si>
  <si>
    <t>CURVA DE PVC, PARA ELETRODUTO DE  3"</t>
  </si>
  <si>
    <t>01.23</t>
  </si>
  <si>
    <t>01.24</t>
  </si>
  <si>
    <t>CAIXA DE PASSAGEM DE ALVENARIA COM TAMPA DE CONCRETO E GRADE DE PROTEÇÃO ANTI-FURTO  DE 50X50X60CM</t>
  </si>
  <si>
    <t>01.25</t>
  </si>
  <si>
    <t>POSTE DE CONCRETO DUPLO T, DE 11X300KGF</t>
  </si>
  <si>
    <t>01.26</t>
  </si>
  <si>
    <t>CRUZETA DE CONCRETO, DE 2000X90X90MM, DE USO EM RDU, PADRÃO CELPA</t>
  </si>
  <si>
    <t>0431</t>
  </si>
  <si>
    <t>01.27</t>
  </si>
  <si>
    <t xml:space="preserve">PARAFUSO DE F. GALV.,  USO EM RDU DE 16X200MM, COM PORTA E ARRUELAS </t>
  </si>
  <si>
    <t>0432</t>
  </si>
  <si>
    <t>01.28</t>
  </si>
  <si>
    <t>PARAFUSO DE F. GALV.,  USO EM RDU DE 16X250MM, COM PORTA E ARRUELAS</t>
  </si>
  <si>
    <t>01.29</t>
  </si>
  <si>
    <t>ELETRODUTO  DE FE. GALV. RÍGIDO, Ø 2", VARA DE 3M</t>
  </si>
  <si>
    <t>01.30</t>
  </si>
  <si>
    <t>01.31</t>
  </si>
  <si>
    <t>RELÉ FOTOELÉTRICO TIPO TEMPORIZADOR REGULAVEL DAS 18:00 ÁS 23H, USO EXTENO, INSTALAÇÃO EM POSTE DE CONCRETO</t>
  </si>
  <si>
    <t>01.32</t>
  </si>
  <si>
    <t>LUVA DE FERRO GALV.  PARA  ELETRODUTO DE 3"</t>
  </si>
  <si>
    <t>01.33</t>
  </si>
  <si>
    <t>LUVA DE PVC PARA  ELETRODUTO DE 11/4"</t>
  </si>
  <si>
    <t>01.34</t>
  </si>
  <si>
    <t>FITA ISOLANTE NO. 33 DE19MMX20M FAB. 3M OU SIMILAR</t>
  </si>
  <si>
    <t>01.35</t>
  </si>
  <si>
    <t>FITA AUTO FUSÃO ISOLANTE Nº 23 DE 19MM x 20 M , FAB. 3M OU SIMILAR</t>
  </si>
  <si>
    <t>01.36</t>
  </si>
  <si>
    <t>FITA DE AÇO DE 1/2" DE LARGURA PARA USO COMO ABRAÇADEIRA</t>
  </si>
  <si>
    <t xml:space="preserve">INSTALAÇÕES ELÉTRICAS </t>
  </si>
  <si>
    <t>PONTO DE LUZ EM TETO, COM ELETRODUTO PVC RÍGIDO EMBUTIDO Ø 3/4"</t>
  </si>
  <si>
    <t>PONTO DE INTERRUPTOR 01 SEÇÃO EMBUTIDO COM ELETRODUTO DE PVC RÍGIDO Ø 3/4"</t>
  </si>
  <si>
    <t>INSTALAÇÕES HIDROSANITARIAS</t>
  </si>
  <si>
    <t>COMP. 192</t>
  </si>
  <si>
    <t>INSTALAÇÕES HIDRO-SANITÁRIAS (ESGOTO)</t>
  </si>
  <si>
    <t>COMP. 193</t>
  </si>
  <si>
    <t>INSTALAÇÕES HIDRO-SANITÁRIAS (ÁGUA)</t>
  </si>
  <si>
    <t>INSTALAÇÕES HIDRO-SANITÁRIAS ( ESGOTO)</t>
  </si>
  <si>
    <t>TUBO PVC ESGOTO PREDIAL 100 MM</t>
  </si>
  <si>
    <t xml:space="preserve">JOELHO PVC ESGOTO PREDIAL SOLD 90º PB </t>
  </si>
  <si>
    <t>ANEL DE BORRACHA PARA TUBO ESGOTO PREDIAL 100 MM</t>
  </si>
  <si>
    <t>PASTA LUBRIFICANTE PARA TUBO PVC (500G)</t>
  </si>
  <si>
    <t>ENCANADOR COM ENCARGOS COMPLEMENTARES</t>
  </si>
  <si>
    <t>INSTALAÇÕES HIDRO-SANITÁRIAS ( ÁGUA)</t>
  </si>
  <si>
    <t>TUBO PVC ROSCAVEL 3/4"</t>
  </si>
  <si>
    <t xml:space="preserve">JOELHO PVC  C/ ROSCA 90º P/ AGUA FRIA PREDIAL 3/4" </t>
  </si>
  <si>
    <t>FITA VEDA ROSCA 18 X 10 M</t>
  </si>
  <si>
    <t>ALVENARIA DE TIJOLOS CERAMICOS E= 10 CM</t>
  </si>
  <si>
    <t>ARGAMASSA CIMENTO/ AREIA 1:7</t>
  </si>
  <si>
    <t>BLOCO CERAMICO 9 X 19X19</t>
  </si>
  <si>
    <t>FORMA EM CHAPA DE MADEIRA COMPENSADA RESINADA 15 MM COM REAPROVEITAMENTO</t>
  </si>
  <si>
    <t>CARPINTEIRO COM ENCARGOS COMPLEMENTARES</t>
  </si>
  <si>
    <t>AJUDANTE DE CARPINTEIRO COM ENCARGOS COMPLEMENTARES</t>
  </si>
  <si>
    <t>CHAPA DE MADEIRA COMPENSADA RESINADA 15 MM</t>
  </si>
  <si>
    <t>PEÇA DE MADEIRA NATIVA REGIONAL 7,5 X 7,5 CM NÃO APARELHADA</t>
  </si>
  <si>
    <t>PEÇA DE MADEIRA NATIVA REGIONAL 2,5 X 10 CM NÃO APARELHADA</t>
  </si>
  <si>
    <t>PREGO POLIDO COM CABEÇA 18 X 27</t>
  </si>
  <si>
    <t>BANCO CONTÍNUO</t>
  </si>
  <si>
    <t>CONCRETO FCK= 20 MPA VIRADO EM BETONEIRA SEM LANÇAMENTO</t>
  </si>
  <si>
    <t>74157/003</t>
  </si>
  <si>
    <t>LANÇAMENTO/ APLICAÇÃO MANUAL DE CONCRETO EM ESTRUTURAS</t>
  </si>
  <si>
    <t>FORMA PARA ESTRUTURA DE CONCRETO</t>
  </si>
  <si>
    <t>AÇO CA 25 6,3 MM VERGALHÃO</t>
  </si>
  <si>
    <t>ARMADOR COM ENCARGOS COMPLEMENTARES</t>
  </si>
  <si>
    <t>PREGO POLIDO COM CABEÇA 18 X 30</t>
  </si>
  <si>
    <t>AZULEJO 15 X 15 COM REJUNTE</t>
  </si>
  <si>
    <t xml:space="preserve">REVESTIMENTO CERAMICO PARA PAREDES ESMALTADO LISO </t>
  </si>
  <si>
    <t>CIMENTO BRANCO</t>
  </si>
  <si>
    <t>AZULEJISTA OU LADRILHISTA COM ENCARGOS COMPLEMENTARES</t>
  </si>
  <si>
    <t>POSTE DE CONCRETO DT 9 X 150 KG INCLUSIVE ESCAVAÇÃO, FORNECIMENTO E INSTALAÇAO</t>
  </si>
  <si>
    <t>CONCRETO FCK=15 MPA, PREPARO COM BETONEIRA, SEM LANÇAMENTO</t>
  </si>
  <si>
    <t>ALUGUEL CAMINHÃO CARROC FIXA TOCO 7,5T MOTOR DIESEL</t>
  </si>
  <si>
    <t>74030/002</t>
  </si>
  <si>
    <t>GUINDAUTO (CP) CARGA MAX 3,25T E 1,62T ( A 4M), ALTURA MAX= 6,6 M</t>
  </si>
  <si>
    <t>POSTE DE CONCRETO DUPLO T 9 X 150 KG</t>
  </si>
  <si>
    <t>PORTÃO EM CHAPA DE FERRO E TELA, INCLUSIVE PINTURA E PILARES (antiga comp 73823/001)</t>
  </si>
  <si>
    <t>FORMA TABUAP/ CONCRETO EM FUNDAÇÃO</t>
  </si>
  <si>
    <t>CONCRETO FCK 15 MPA</t>
  </si>
  <si>
    <t>FORMA PLANA P/ VIGA , PILAR E PAREDE EM CHAPA RESINADA E=10 MM</t>
  </si>
  <si>
    <t>PINTURA DE SUPERFICIE COM LATEX</t>
  </si>
  <si>
    <t>PERFURAÇÃO MANUAL DIAMETRO 20 CM</t>
  </si>
  <si>
    <t>PINTURA DE SUPERFICIE COM TINTA GRAFITE</t>
  </si>
  <si>
    <t xml:space="preserve">ESCAVAÇÃO MANUAL DE VALAS EM TERRA COMPACTA, </t>
  </si>
  <si>
    <t>BARRA FERRO RETANGULAR CHATA QUALQUER BITOLA E= 3/16"</t>
  </si>
  <si>
    <t>BARRA FERRO RETANGULAR CHATA QUALQUER BITOLA E= 1/2"</t>
  </si>
  <si>
    <t xml:space="preserve">CADEADO AÇO GRAFITADO </t>
  </si>
  <si>
    <t>TELA ARAME GALV FIO 8 BWG (4.19 MM) MALHA 2" (5X5 CM) QUADRADA OU LOSANGO H= 2,00 M</t>
  </si>
  <si>
    <t>CANALETA</t>
  </si>
  <si>
    <t>ARGAMASSA CIMENTO/AREIA 1:6</t>
  </si>
  <si>
    <t>CANALETA CONCRETO 14 X 19 X 19 CM</t>
  </si>
  <si>
    <t>JOELHO 90° 25 MM X 1/2" SRM</t>
  </si>
  <si>
    <t>ENCANADOR C/ ENCARGOS COMPLEMENTARES</t>
  </si>
  <si>
    <t>FITA VEDA ROSCA</t>
  </si>
  <si>
    <t>CURVA 45º 100 MM</t>
  </si>
  <si>
    <t>0367</t>
  </si>
  <si>
    <t>AREIA GROSSA</t>
  </si>
  <si>
    <t>JUNTA PLASTICA</t>
  </si>
  <si>
    <t>SEIXO</t>
  </si>
  <si>
    <t xml:space="preserve">CONCRETO ARMADO FCK= 18 MPA,  FORMA </t>
  </si>
  <si>
    <t>74151/001+0369+74034/001</t>
  </si>
  <si>
    <t>74124/003</t>
  </si>
  <si>
    <t>73723+7714</t>
  </si>
  <si>
    <t>73722+7725</t>
  </si>
  <si>
    <t>73721+7753</t>
  </si>
  <si>
    <t>5.1.1.1</t>
  </si>
  <si>
    <t>73610+73682</t>
  </si>
  <si>
    <t>5.1.5.2</t>
  </si>
  <si>
    <t>5.1.5.2.2</t>
  </si>
  <si>
    <t>73888/004+9828</t>
  </si>
  <si>
    <t>5.1.7.1</t>
  </si>
  <si>
    <t>73884/006+     COTAÇÃO</t>
  </si>
  <si>
    <t>5.3.2.1</t>
  </si>
  <si>
    <t>5.3.2.2</t>
  </si>
  <si>
    <t>5.3.2.3</t>
  </si>
  <si>
    <t>5.3.2.4</t>
  </si>
  <si>
    <t>5.3.2.5</t>
  </si>
  <si>
    <t>5.3.2.6</t>
  </si>
  <si>
    <t>5.3.2.8</t>
  </si>
  <si>
    <t>5.3.2.9</t>
  </si>
  <si>
    <t>5.3.2.10</t>
  </si>
  <si>
    <t>6.1.1.1</t>
  </si>
  <si>
    <t>6.1.7</t>
  </si>
  <si>
    <t>6.1.7.1</t>
  </si>
  <si>
    <t>6.1.7.1.1</t>
  </si>
  <si>
    <t>73840/003+9818</t>
  </si>
  <si>
    <t>6.1.8</t>
  </si>
  <si>
    <t>6.1.8.1</t>
  </si>
  <si>
    <t>6.2.1.1</t>
  </si>
  <si>
    <t>6.2.1.2</t>
  </si>
  <si>
    <t>6.2.1.3</t>
  </si>
  <si>
    <t>6.2.3.1</t>
  </si>
  <si>
    <t>6.2.3.1.1</t>
  </si>
  <si>
    <t>73840/001+9817</t>
  </si>
  <si>
    <t>6.2.3.1.2</t>
  </si>
  <si>
    <t>8.1.1</t>
  </si>
  <si>
    <t>8.1.1.6</t>
  </si>
  <si>
    <t>COMP. 07</t>
  </si>
  <si>
    <t>8.1.1.10</t>
  </si>
  <si>
    <t>8.1.1.11</t>
  </si>
  <si>
    <t>8.1.1.12</t>
  </si>
  <si>
    <t>8.1.1.13</t>
  </si>
  <si>
    <t>COMP. 10</t>
  </si>
  <si>
    <t>8.1.1.14</t>
  </si>
  <si>
    <t>COMP. 11</t>
  </si>
  <si>
    <t>8.1.1.16</t>
  </si>
  <si>
    <t>COMP. 12</t>
  </si>
  <si>
    <t>10.1</t>
  </si>
  <si>
    <t>10.2</t>
  </si>
  <si>
    <t>10.3</t>
  </si>
  <si>
    <t>10.4</t>
  </si>
  <si>
    <t>74077/003</t>
  </si>
  <si>
    <t>73990/001+73406</t>
  </si>
  <si>
    <t>5651+73990/001+73406</t>
  </si>
  <si>
    <t>73938/007</t>
  </si>
  <si>
    <t>7.1.4</t>
  </si>
  <si>
    <t>7.1.5</t>
  </si>
  <si>
    <t>7.1.6</t>
  </si>
  <si>
    <t>7.1.7</t>
  </si>
  <si>
    <t>7.1.8</t>
  </si>
  <si>
    <t>7.1.9</t>
  </si>
  <si>
    <t>7.1.10</t>
  </si>
  <si>
    <t>7.1.11</t>
  </si>
  <si>
    <t>7.1.12</t>
  </si>
  <si>
    <t>7.1.13</t>
  </si>
  <si>
    <t>7.1.14</t>
  </si>
  <si>
    <t>7.1.15</t>
  </si>
  <si>
    <t>7.1.16</t>
  </si>
  <si>
    <t>7.1.17</t>
  </si>
  <si>
    <t>7.1.18</t>
  </si>
  <si>
    <t>7.1.19</t>
  </si>
  <si>
    <t>7.1.20</t>
  </si>
  <si>
    <t>7.1.21</t>
  </si>
  <si>
    <t>7.1.22</t>
  </si>
  <si>
    <t>7.1.23</t>
  </si>
  <si>
    <t>7.1.24</t>
  </si>
  <si>
    <t>7.1.25</t>
  </si>
  <si>
    <t>7.1.26</t>
  </si>
  <si>
    <t>7.1.27</t>
  </si>
  <si>
    <t>7.1.28</t>
  </si>
  <si>
    <t>7.1.29</t>
  </si>
  <si>
    <t>7.1.30</t>
  </si>
  <si>
    <t>7.1.31</t>
  </si>
  <si>
    <t>7.1.32</t>
  </si>
  <si>
    <t>7.1.33</t>
  </si>
  <si>
    <t>7.1.34</t>
  </si>
  <si>
    <t>7.1.35</t>
  </si>
  <si>
    <t>74051/002</t>
  </si>
  <si>
    <t>7.1.36</t>
  </si>
  <si>
    <t>7.1.37</t>
  </si>
  <si>
    <t>7.1.38</t>
  </si>
  <si>
    <t>7.1.39</t>
  </si>
  <si>
    <t>7.1.40</t>
  </si>
  <si>
    <t>72331+72335</t>
  </si>
  <si>
    <t>74131/001</t>
  </si>
  <si>
    <t>74130/001</t>
  </si>
  <si>
    <t>7.2.9</t>
  </si>
  <si>
    <t>7.2.10</t>
  </si>
  <si>
    <t>7.2.11</t>
  </si>
  <si>
    <t>7.2.12</t>
  </si>
  <si>
    <t>7.2.13</t>
  </si>
  <si>
    <t>73860/008</t>
  </si>
  <si>
    <t>7.2.14</t>
  </si>
  <si>
    <t>73860/010</t>
  </si>
  <si>
    <t>7.2.15</t>
  </si>
  <si>
    <t>7.2.16</t>
  </si>
  <si>
    <t>7.2.17</t>
  </si>
  <si>
    <t>7.2.18</t>
  </si>
  <si>
    <t>7.2.19</t>
  </si>
  <si>
    <t>7.2.20</t>
  </si>
  <si>
    <t>7.2.21</t>
  </si>
  <si>
    <t>7.2.22</t>
  </si>
  <si>
    <t>7.2.23</t>
  </si>
  <si>
    <t>7.2.24</t>
  </si>
  <si>
    <t>COMP.35</t>
  </si>
  <si>
    <t>73991/001</t>
  </si>
  <si>
    <t>COMP.36</t>
  </si>
  <si>
    <t>11.1</t>
  </si>
  <si>
    <t>12.1</t>
  </si>
  <si>
    <t>12.2</t>
  </si>
  <si>
    <t>COMP. 48</t>
  </si>
  <si>
    <t>13.1</t>
  </si>
  <si>
    <t>14.1</t>
  </si>
  <si>
    <t>14.2</t>
  </si>
  <si>
    <t>14.3</t>
  </si>
  <si>
    <t>74064/001</t>
  </si>
  <si>
    <t>14.4</t>
  </si>
  <si>
    <t>15.1</t>
  </si>
  <si>
    <t>15.2</t>
  </si>
  <si>
    <t>03.02</t>
  </si>
  <si>
    <t>03.03</t>
  </si>
  <si>
    <t>04.01</t>
  </si>
  <si>
    <t>04.02</t>
  </si>
  <si>
    <t>05.01</t>
  </si>
  <si>
    <t>COMP.. 60</t>
  </si>
  <si>
    <t>05.02</t>
  </si>
  <si>
    <t>06.01</t>
  </si>
  <si>
    <t>06.02</t>
  </si>
  <si>
    <t>07.01.01</t>
  </si>
  <si>
    <t>07.01.02</t>
  </si>
  <si>
    <t>07.01.03</t>
  </si>
  <si>
    <t>07.01.04</t>
  </si>
  <si>
    <t>07.01.05</t>
  </si>
  <si>
    <t>07.01.06</t>
  </si>
  <si>
    <t>07.01.07</t>
  </si>
  <si>
    <t>07.01.08</t>
  </si>
  <si>
    <t>COMP.18</t>
  </si>
  <si>
    <t>07.01.09</t>
  </si>
  <si>
    <t>07.01.10</t>
  </si>
  <si>
    <t>07.01.11</t>
  </si>
  <si>
    <t>07.01.12</t>
  </si>
  <si>
    <t>07.01.13</t>
  </si>
  <si>
    <t>COMP.61</t>
  </si>
  <si>
    <t>07.01.14</t>
  </si>
  <si>
    <t>COMP.69</t>
  </si>
  <si>
    <t>07.01.15</t>
  </si>
  <si>
    <t>07.01.16</t>
  </si>
  <si>
    <t>07.01.17</t>
  </si>
  <si>
    <t>07.01.18</t>
  </si>
  <si>
    <t>07.01.19</t>
  </si>
  <si>
    <t>07.01.20</t>
  </si>
  <si>
    <t>07.01.21</t>
  </si>
  <si>
    <t>07.01.22</t>
  </si>
  <si>
    <t>73949/008</t>
  </si>
  <si>
    <t>07.01.23</t>
  </si>
  <si>
    <t>07.01.24</t>
  </si>
  <si>
    <t>07.01.25</t>
  </si>
  <si>
    <t>07.01.26</t>
  </si>
  <si>
    <t>07.01.27</t>
  </si>
  <si>
    <t>07.01.28</t>
  </si>
  <si>
    <t>07.01.29</t>
  </si>
  <si>
    <t>07.01.30</t>
  </si>
  <si>
    <t>07.01.31</t>
  </si>
  <si>
    <t>07.01.32</t>
  </si>
  <si>
    <t>07.01.33</t>
  </si>
  <si>
    <t>07.01.34</t>
  </si>
  <si>
    <t>07.01.35</t>
  </si>
  <si>
    <t>07.01.36</t>
  </si>
  <si>
    <t>07.01.37</t>
  </si>
  <si>
    <t>07.01.38</t>
  </si>
  <si>
    <t>07.01.39</t>
  </si>
  <si>
    <t>07.01.40</t>
  </si>
  <si>
    <t>07.01.41</t>
  </si>
  <si>
    <t>07.01.42</t>
  </si>
  <si>
    <t>07.02.01</t>
  </si>
  <si>
    <t>07.02.02</t>
  </si>
  <si>
    <t>72332+72335</t>
  </si>
  <si>
    <t>07.02.03</t>
  </si>
  <si>
    <t>72331 + 72335</t>
  </si>
  <si>
    <t>07.02.04</t>
  </si>
  <si>
    <t>07.02.05</t>
  </si>
  <si>
    <t>74130/002</t>
  </si>
  <si>
    <t>07.02.06</t>
  </si>
  <si>
    <t>07.02.07</t>
  </si>
  <si>
    <t>07.02.08</t>
  </si>
  <si>
    <t>07.02.09</t>
  </si>
  <si>
    <t>07.02.10</t>
  </si>
  <si>
    <t>07.02.11</t>
  </si>
  <si>
    <t>73860/007</t>
  </si>
  <si>
    <t>07.02.12</t>
  </si>
  <si>
    <t>07.02.13</t>
  </si>
  <si>
    <t>07.02.14</t>
  </si>
  <si>
    <t>07.02.15</t>
  </si>
  <si>
    <t>07.02.16</t>
  </si>
  <si>
    <t>07.02.17</t>
  </si>
  <si>
    <t>07.02.18</t>
  </si>
  <si>
    <t>07.02.19</t>
  </si>
  <si>
    <t>07.02.20</t>
  </si>
  <si>
    <t>07.02.21</t>
  </si>
  <si>
    <t>07.02.22</t>
  </si>
  <si>
    <t>08.01</t>
  </si>
  <si>
    <t>08.02</t>
  </si>
  <si>
    <t>08.03</t>
  </si>
  <si>
    <t>09.01</t>
  </si>
  <si>
    <t>09.02</t>
  </si>
  <si>
    <t>10.01</t>
  </si>
  <si>
    <t>10.02</t>
  </si>
  <si>
    <t>10.03</t>
  </si>
  <si>
    <t>11.01</t>
  </si>
  <si>
    <t>11.02</t>
  </si>
  <si>
    <t>12.01</t>
  </si>
  <si>
    <t>SUB-TOTAL</t>
  </si>
  <si>
    <t>SERVIÇOS DE TERRAPLANAGEM</t>
  </si>
  <si>
    <t xml:space="preserve">Escavação e carga com fornecimento de material jazida </t>
  </si>
  <si>
    <t>SERVIÇOS DE PAVIMENTAÇÃO</t>
  </si>
  <si>
    <t>SERVIÇOS DE DRENAGEM</t>
  </si>
  <si>
    <t>Reaterro Compactado</t>
  </si>
  <si>
    <t>Remoção de excedente</t>
  </si>
  <si>
    <t>Execução de poço visita em concreto armado para tubo 1200 mm</t>
  </si>
  <si>
    <t>FORNECIMENTO E ASSENTAMENTO DEREDE TUBULAR DE CONCRETO ARI PLUS RS CLASSE CA-1</t>
  </si>
  <si>
    <t xml:space="preserve">Tubulação em concreto diam = 500mm </t>
  </si>
  <si>
    <t xml:space="preserve">Tubulação em concreto diam = 600mm </t>
  </si>
  <si>
    <t xml:space="preserve">Tubulação em concreto diam = 1000mm </t>
  </si>
  <si>
    <t>ABASTECIMENTO DE ÁGUA</t>
  </si>
  <si>
    <t>REDE DE DISTRIBUIÇÃO</t>
  </si>
  <si>
    <t>Fornecimento e assentamento de tubos PVC - DEFOFO</t>
  </si>
  <si>
    <t>Hidrômetro com caixa padrão Cosanpa</t>
  </si>
  <si>
    <t xml:space="preserve">Colar de ligação (50mm x 3/4")  </t>
  </si>
  <si>
    <t>ESGOTO SANITÁRIO</t>
  </si>
  <si>
    <t>REDE COLETORA</t>
  </si>
  <si>
    <t>TUBOS E PEÇAS</t>
  </si>
  <si>
    <t>FORNECIMENTO E ASSENTAMENTO</t>
  </si>
  <si>
    <t>Execucao de colcháo de areia e=15 cm</t>
  </si>
  <si>
    <t>PRAÇA 7 - QUADRA 56 - 970,60 m²</t>
  </si>
  <si>
    <t xml:space="preserve">Praça com Play-ground - </t>
  </si>
  <si>
    <t>Equipamento de ginástica</t>
  </si>
  <si>
    <t>Equipamento 01 - Barra Isolada</t>
  </si>
  <si>
    <t>Equipamento 02</t>
  </si>
  <si>
    <t>Equipamento 03 - Prancha p/ Abdominal</t>
  </si>
  <si>
    <t>Equipamento 04</t>
  </si>
  <si>
    <t>CONSTRUÇÃO DE UNID. HABITACIONAL - 2Q</t>
  </si>
  <si>
    <t xml:space="preserve">Locação da Obra </t>
  </si>
  <si>
    <t>Sub total</t>
  </si>
  <si>
    <t>Escavação manual de valas e carga do material</t>
  </si>
  <si>
    <t>Aterro compactado manualmente</t>
  </si>
  <si>
    <t>FUNDAÇÕES</t>
  </si>
  <si>
    <t>Fundação corrida com pedra preta traço 1:8</t>
  </si>
  <si>
    <t>Forma para baldrame com reaprov 4x</t>
  </si>
  <si>
    <t>Baldrame em pedra preta traço 1:6</t>
  </si>
  <si>
    <t>ESTRUTURA</t>
  </si>
  <si>
    <t>Forma comum com reaprov 4x</t>
  </si>
  <si>
    <t>Concreto armado para percinta resistência 15 mpa</t>
  </si>
  <si>
    <t>PAREDES</t>
  </si>
  <si>
    <t>Viga em concreto armado</t>
  </si>
  <si>
    <t>COBERTURA</t>
  </si>
  <si>
    <t>Estrurura de madeira para telha de barro</t>
  </si>
  <si>
    <t>Cobertura em telha de barro tipo capa canal</t>
  </si>
  <si>
    <t>Encaliçamento de beiras e cumieiras</t>
  </si>
  <si>
    <t>INSTALAÇÕES COMPLEMENTARES E APARELHOS</t>
  </si>
  <si>
    <t>INSTALACÕES HIDROSANITARIAS</t>
  </si>
  <si>
    <t>Joelho pvc hid jsr 90º x 20 mm x 1/2</t>
  </si>
  <si>
    <t xml:space="preserve">joelho pvc hid js 90º 25mmx 20 mm </t>
  </si>
  <si>
    <t>Joelho pvc hid js 90º 25mm</t>
  </si>
  <si>
    <t>Tee de redução pvc hid js 25x20 mm</t>
  </si>
  <si>
    <t>Tee pvc hid js 25 mm</t>
  </si>
  <si>
    <t xml:space="preserve">Registro de pressão em pvc </t>
  </si>
  <si>
    <t>Registro de gaveta em pvc 25 mm</t>
  </si>
  <si>
    <t>Tubo  pvc hid js cl-15 25 mm</t>
  </si>
  <si>
    <t>Tubo pvc hid js cl-15 20 mm</t>
  </si>
  <si>
    <t>Vaso sanitario em louça branco</t>
  </si>
  <si>
    <t>Lavatório sem coluna em louça médio</t>
  </si>
  <si>
    <t>Tanque pre-moldado em cimento</t>
  </si>
  <si>
    <t>Pia em Marmorit larg 1,00 m</t>
  </si>
  <si>
    <t>Chuveiro pvc jr 1/2 "</t>
  </si>
  <si>
    <t>Caixa de descarga de sobrepor com parafuso</t>
  </si>
  <si>
    <t>Adaptador pvc para lavatório 40 mm x 1"</t>
  </si>
  <si>
    <t>Engate flexivel 1/2 x 40 cm</t>
  </si>
  <si>
    <t>Valvula para lavatório pvc</t>
  </si>
  <si>
    <t>Valvula para tanque pvc</t>
  </si>
  <si>
    <t>Valvula para pia pvc</t>
  </si>
  <si>
    <t>Torneira de pressão pvc para tanque 1/2</t>
  </si>
  <si>
    <t>Torneira de pressão pvc para pia 1/2</t>
  </si>
  <si>
    <t>Torneira de pressão pvc para lavatória</t>
  </si>
  <si>
    <t>Tubo pvc de esgoto 50 mm</t>
  </si>
  <si>
    <t>Tubo pvc de esgoto 40 mm</t>
  </si>
  <si>
    <t>Tubo pvc de esgoto 100 mm</t>
  </si>
  <si>
    <t>Joelho pvc esgoto 45º x 40 mm</t>
  </si>
  <si>
    <t>Joelho pvc esgoto 90º x 40 mm</t>
  </si>
  <si>
    <t>Joelho pvc esgoto 90º x 100 mm</t>
  </si>
  <si>
    <t>Joelho pvc esgoto 90º x 50 mm</t>
  </si>
  <si>
    <t>Sifão em pvc para lavatório</t>
  </si>
  <si>
    <t>Sifão em pvc para tanque</t>
  </si>
  <si>
    <t xml:space="preserve">Sifão em pvc para pia </t>
  </si>
  <si>
    <t>Caixa sifonada com grelha quadrada  (125x100x50 mm)</t>
  </si>
  <si>
    <t>Caixa de gordura sifonada pre-moldada (55x35x35 cm)</t>
  </si>
  <si>
    <t xml:space="preserve">Caixa de passagem pre-moldada </t>
  </si>
  <si>
    <t>Pernadas em concreto pre-moldado</t>
  </si>
  <si>
    <t>Escavação manual</t>
  </si>
  <si>
    <t>INSTALAÇÕES ELETRICAS</t>
  </si>
  <si>
    <t>Tomada tripolar com placa 4x2 10a-250v</t>
  </si>
  <si>
    <t>Tomada tripolar com placa 4x2 10a-600v</t>
  </si>
  <si>
    <t>Conjugado 1 interruptor e 1 tomada tripolar</t>
  </si>
  <si>
    <t>Interruptor 1 tecla em placa 4x2 10a-250v</t>
  </si>
  <si>
    <t>Quadro de distribuição para 3 disjuntores</t>
  </si>
  <si>
    <t>Disjuntor termico 1p 30a</t>
  </si>
  <si>
    <t>Disjuntor termico 1p 20a</t>
  </si>
  <si>
    <t>Disjuntor termico 1p 15a</t>
  </si>
  <si>
    <t>Bocal em baquelite base E-27</t>
  </si>
  <si>
    <t>Eletroduto pvc rigido roscavel 1/2</t>
  </si>
  <si>
    <t>Eletroduto ferro roscavel 3/4</t>
  </si>
  <si>
    <t>Caixa de ferro 4x2</t>
  </si>
  <si>
    <t>Fio de cobre isol pvc 70º 750v 2,5 mm²</t>
  </si>
  <si>
    <t>Cabo de cobre com isol 70º 750v 6,0 mm²</t>
  </si>
  <si>
    <t>Cabo de cobre nú 6 mm²</t>
  </si>
  <si>
    <t>Isolador castanha porcelana 85 mm, 20mm, 1,3 kv - 34kv</t>
  </si>
  <si>
    <t>Bucha e arruela 3/4</t>
  </si>
  <si>
    <t>Bucha e arruela 1/2</t>
  </si>
  <si>
    <t>Curva de ferro eletroduto 90º 3/4</t>
  </si>
  <si>
    <t>Fita isolante 3M 19mmx20m</t>
  </si>
  <si>
    <t>Fix fio</t>
  </si>
  <si>
    <t>Haste terra 5/8 x 2,40</t>
  </si>
  <si>
    <t xml:space="preserve">Conector para aterramento 5/8 </t>
  </si>
  <si>
    <t>Caixa pre-moldada para aterramento</t>
  </si>
  <si>
    <t>ESQUADRIAS COM FERRAGENS</t>
  </si>
  <si>
    <t>Porta em madeira de lei 0,60x2,10  completa</t>
  </si>
  <si>
    <t>Porta metalica de abrir tipo veneziana 0,80 x 2,15</t>
  </si>
  <si>
    <t>Balancim metalico com vidro canelado</t>
  </si>
  <si>
    <t xml:space="preserve">Janela metalica de correr central tipo venez com grade </t>
  </si>
  <si>
    <t>Camada impermeabilizadora 0,10 com pedra preta</t>
  </si>
  <si>
    <t xml:space="preserve">Piso  cimentado desempenado </t>
  </si>
  <si>
    <t>Piso cimentado queimado</t>
  </si>
  <si>
    <t>Calçada de proteção 0,50</t>
  </si>
  <si>
    <t>REVESTIMENTO</t>
  </si>
  <si>
    <t>Chapisco</t>
  </si>
  <si>
    <t>Reboco liso externo</t>
  </si>
  <si>
    <t>Reboco liso interno</t>
  </si>
  <si>
    <t>Reboco estanhado</t>
  </si>
  <si>
    <t>FORRO</t>
  </si>
  <si>
    <t>Forro em  pvc</t>
  </si>
  <si>
    <t>SOLEIRAS RODAPÉS E PEITORIS</t>
  </si>
  <si>
    <t>Soleira em marmorite</t>
  </si>
  <si>
    <t>Peitoril em marmorite</t>
  </si>
  <si>
    <t>IMPERMEABILIZAÇÃO E TRATAMENTOS</t>
  </si>
  <si>
    <t>Imunização de madeiramento do telhado</t>
  </si>
  <si>
    <t>PINTURA E TRATAMENTO</t>
  </si>
  <si>
    <t>Pintura a cal externa 3 demãos</t>
  </si>
  <si>
    <t>Pintura a cal interna 3 demãos</t>
  </si>
  <si>
    <t xml:space="preserve">Pintura antiferruginosa sobre esquadria de ferro </t>
  </si>
  <si>
    <t>Pintura em tinta à óleo com emassamento sobre madeira 3 demãos</t>
  </si>
  <si>
    <t>Escápula de embutir</t>
  </si>
  <si>
    <t>Limpeza final</t>
  </si>
  <si>
    <t>CONSTRUÇÃO DE UNID HABITACIONAL - 1 Q - MELHORIAS</t>
  </si>
  <si>
    <t>LOCAÇÃO DA OBRA</t>
  </si>
  <si>
    <t>ESCAVAÇÃO MANUAL DE VALAS E CARGA DO MATERIAL</t>
  </si>
  <si>
    <t>FORMA P/ BALDRAMES C/ REAPROVEITAMENTO EM 4 UNIDADES HABITACIONAIS</t>
  </si>
  <si>
    <t xml:space="preserve">FORMA COMUM </t>
  </si>
  <si>
    <t>CONCRETO ARMADO PARA PERCINTA RESISTÊNCIA 15 mpa</t>
  </si>
  <si>
    <t xml:space="preserve">ALVENARIA 0,10 M DE TIJOLO CERAMICO </t>
  </si>
  <si>
    <t>VERGA EM CONCRETO ARMADO</t>
  </si>
  <si>
    <t>ESTRUTURA DE MADEIRA PARA TELHA DE BARRO</t>
  </si>
  <si>
    <t>COBERTURA EM TELHA DE BARRO CAPA CANAL - CÔNCAVA</t>
  </si>
  <si>
    <t>JOELHO PVC HID JSR 90° 20 MM x 1/2"</t>
  </si>
  <si>
    <t>JOELHO PVC HID JS 90° 25 x  20 MM</t>
  </si>
  <si>
    <t>JOELHO PVC HID JS 90° 25 MM</t>
  </si>
  <si>
    <t>TE DE REDUCAO PVC HID JS 25 x 20 MM</t>
  </si>
  <si>
    <t>TE PVC HID JS 25 MM</t>
  </si>
  <si>
    <t>TE DE RED PVC HID JSR . 25mm X 1/2"</t>
  </si>
  <si>
    <t>REGISTRO GAV EM PVC . 3/4"</t>
  </si>
  <si>
    <t>REGISTRO DE PRESSAO EM PVC 1/2"</t>
  </si>
  <si>
    <t>TUBO PVC HID JS CL.15 25 MM</t>
  </si>
  <si>
    <t>TUBO PVC HID JS CL.15 20 MM</t>
  </si>
  <si>
    <t>VASO SANITARIO EM LOUCA BCO</t>
  </si>
  <si>
    <t>LAVATORIO S/ COLUNA EM LOUCA BCO</t>
  </si>
  <si>
    <t>TANQUE PRÉ-MOLDADO EM CIMENTO</t>
  </si>
  <si>
    <t>PIA EM MARMORITE L=1,00 M ( 1 CUBA)</t>
  </si>
  <si>
    <t>CHUVEIRO PVC JR 1/2"</t>
  </si>
  <si>
    <t>CAIXA DE DESCARGA DE SOBREPOR COM PARAFUSO COMPLETA</t>
  </si>
  <si>
    <t>ADAPTADOR PVC P/ LAVATÓRIO 40 MM X 1"</t>
  </si>
  <si>
    <t>ENGATE FLEXIVEL . 1/2" X 0,40 M</t>
  </si>
  <si>
    <t>VÁLVULA P/ LAVATORIO PVC</t>
  </si>
  <si>
    <t>VÁLVULA P/ TANQUE PVC</t>
  </si>
  <si>
    <t>VÁLVULA P/ PIA PVC</t>
  </si>
  <si>
    <t>TORNEIRA DE PRESSÃO PVC P/ TANQUE 1/2"</t>
  </si>
  <si>
    <t>TORNEIRA DE PRESSÃO PVC P/ PIA 1/2"</t>
  </si>
  <si>
    <t>TORNEIRA DE PRESSÃO PVC P/ LAVATÓRIO 1/2"</t>
  </si>
  <si>
    <t>TUBO PVC ESG 50 MM</t>
  </si>
  <si>
    <t>TUBO PVC ESG 40 MM</t>
  </si>
  <si>
    <t>TUBO PVC ESG 75 MM</t>
  </si>
  <si>
    <t>TUBO PVC ESG 100 MM</t>
  </si>
  <si>
    <t>JOELHO PVC ESG 45° 40 MM</t>
  </si>
  <si>
    <t xml:space="preserve">JOELHO PVC ESG 90° 40 MM </t>
  </si>
  <si>
    <t>JOELHO PVC ESG 90° 100 MM</t>
  </si>
  <si>
    <t>JOELHO PVC ESG 90° 50 MM</t>
  </si>
  <si>
    <t>SIFAO EM PVC P/ LAVATORIO</t>
  </si>
  <si>
    <t>SIFÃO EM PVC P/ TANQUE</t>
  </si>
  <si>
    <t>SIFÃO EM PVC P/ PIA</t>
  </si>
  <si>
    <t>BRAÇADEIRA METÁLICA COM BUCHA E PARAFUSO D = 50 MM</t>
  </si>
  <si>
    <t>CAIXA SIFONADA C/ GRELHA QUADRADA (125 X 100 X 50 MM )</t>
  </si>
  <si>
    <t>CAIXA GORDURA SIFON. PRÉ-MOLDADA (55x35x35 CM)</t>
  </si>
  <si>
    <t>CAIXA DE PASSAGEM PRÉ-MOLDADA</t>
  </si>
  <si>
    <t xml:space="preserve">ESCAVAÇÃO MANUAL </t>
  </si>
  <si>
    <t>REMOÇÃO DE EXCEDENTE</t>
  </si>
  <si>
    <t>REATERRO COMPACTADO</t>
  </si>
  <si>
    <t>TOMADA SIMPLES C/ PLACA 4" X 2" 10A-250V</t>
  </si>
  <si>
    <t>INTERRUPTOR 2 TECLA EM PLACA 4" X 2" 10A-250V</t>
  </si>
  <si>
    <t>INTERRUPTOR 1 TECLA EM PLACA 4" X 2" 10A-250V</t>
  </si>
  <si>
    <t>QUADRO DE DISTRIBUIÇÃO P/ 03 DISJUNTORES</t>
  </si>
  <si>
    <t>DISJUNTOR TERM 1P-40A</t>
  </si>
  <si>
    <t>BOCAL EM BAQUELITE BASE E-27</t>
  </si>
  <si>
    <t>ELETRODUTO PVC RIGIDO ROSCAVEL 1/2"</t>
  </si>
  <si>
    <t>ELETRODUTO FF 3/4"</t>
  </si>
  <si>
    <t>CAIXA F° E° 4" X 2"</t>
  </si>
  <si>
    <t>LUVA PARA ELETRODUTO DE FERRO 3/4"</t>
  </si>
  <si>
    <t>FIO DE COBRE ISOL. PVC 70°/ 750 V  1,5 MM2</t>
  </si>
  <si>
    <t>FIO DE COBRE ISOL. PVC 70°/ 750 V  2,5 MM2</t>
  </si>
  <si>
    <t>CABO DE COBRE C/ ISOL. 70°/ 750 V  6,0 MM2</t>
  </si>
  <si>
    <t>CABO DE COBRE NU 6 MM2</t>
  </si>
  <si>
    <t>ISOLADOR CASTANHA PORCELANA, 85MM, 20MM, 1,3KV, 34KV</t>
  </si>
  <si>
    <t>BUCHA E ARRUELA 3/4"</t>
  </si>
  <si>
    <t>CURVA F°F° P/ ELETRODUTO 90° 3/4"</t>
  </si>
  <si>
    <t>FITA ISOLANTE 3M - 19 MM X 20 MM</t>
  </si>
  <si>
    <t>FIX-FIO</t>
  </si>
  <si>
    <t>HASTE TERRA 5/8" x 2,40 M</t>
  </si>
  <si>
    <t>CONECTOR PARA ATERRAMENTO</t>
  </si>
  <si>
    <t>CAIXA PREMOLDADA PARA ATERRAMENTO</t>
  </si>
  <si>
    <t xml:space="preserve">PORTA METÁLICA DE ABRIR TIPO VENEZIANA 0,80 X 2,15 M </t>
  </si>
  <si>
    <t>BALANCIN METÁLICO E VIDRO CANELADO 3 mm - 0,40 x 0,60 m</t>
  </si>
  <si>
    <t>JANELA METÁLICA DE CORRER CENTRAL TIPO VENEZIANA C/ GRADE MOSAICO 1,20  X 1,00 M</t>
  </si>
  <si>
    <t>CHAPISCO 1:3 EXTERNO</t>
  </si>
  <si>
    <t>REBOCO LISO e = 2 cm 1:5:1 (EXTERNO)</t>
  </si>
  <si>
    <t>REBOCO ESTANHADO</t>
  </si>
  <si>
    <t>SOLEIRA PREMOLDADA EM CIMENTO</t>
  </si>
  <si>
    <t>PEITORIL EM MARMORITE</t>
  </si>
  <si>
    <t>LIMPEZA FINAL</t>
  </si>
  <si>
    <t>vr</t>
  </si>
  <si>
    <t>par</t>
  </si>
  <si>
    <t>rolo</t>
  </si>
  <si>
    <t>pc</t>
  </si>
  <si>
    <t>UN</t>
  </si>
  <si>
    <t>VR</t>
  </si>
  <si>
    <t>PAR</t>
  </si>
  <si>
    <t>RL</t>
  </si>
  <si>
    <t>PC</t>
  </si>
  <si>
    <t xml:space="preserve">ZONA ESPECIAL DE INTEGRAÇÃO SOCIAL - ZEIS </t>
  </si>
  <si>
    <t>INFRAESTRUTURA E HABITAÇÃO - ZEIS</t>
  </si>
  <si>
    <t>COMUNIDADE JARDIM JÁDER BARBALHO - ZEIS</t>
  </si>
  <si>
    <t>COMPOSIÇÕES DIVERSAS</t>
  </si>
  <si>
    <t>BR-316, ESTRADA DO AURÁ - ANANINDEUA-PA</t>
  </si>
  <si>
    <t>DEZ2014</t>
  </si>
  <si>
    <t>ADAPTADOR DE PVC RÍGIDO SOLD. CURTO C/ BOLSA E ROSCA P/ REGISTRO Ø = 25MM X 3/4"</t>
  </si>
  <si>
    <t>ADAPTADOR DE PVC SOLDÁVEL CURTO C/ BOLSA E ROSCA P/ REGISTRO DIÂMETRO = 25MM x 3/4"</t>
  </si>
  <si>
    <r>
      <t xml:space="preserve">COLAR DE TOMADA </t>
    </r>
    <r>
      <rPr>
        <b/>
        <sz val="10"/>
        <rFont val="Arial"/>
        <family val="2"/>
      </rPr>
      <t>Ø</t>
    </r>
    <r>
      <rPr>
        <b/>
        <sz val="10"/>
        <rFont val="Arial Narrow"/>
        <family val="2"/>
      </rPr>
      <t xml:space="preserve"> 50mm x 3/4"</t>
    </r>
  </si>
  <si>
    <t>COLAR DE TOMADA Ø 50mm x 3/4"</t>
  </si>
  <si>
    <t>HIDRÔMETRO TIPO TAQUIMÉTRICO MONO-JATO 1,5 M³/H</t>
  </si>
  <si>
    <t>AJUDANTE DE ENCANADOR C/ ENCARGOS COMPLEM</t>
  </si>
  <si>
    <t>ENCANADOR HIDRÁULICO C/ ENCARGOS COMPLEM</t>
  </si>
  <si>
    <t>EQUIPAMENTO 01 - BARRA ISOLADA EM ESTRUTURA TUBULAR</t>
  </si>
  <si>
    <t>TUBO DE AÇO GALVANIZADO Ø 2"</t>
  </si>
  <si>
    <t>PINTURA LATEX ACRILICA, DUAS DEMAOS</t>
  </si>
  <si>
    <t>73794/001</t>
  </si>
  <si>
    <t>03.04</t>
  </si>
  <si>
    <t>PINTURA COM TINTA GRAFITE ESMALTE EM FERRO</t>
  </si>
  <si>
    <t>EQUIPAMENTO 02</t>
  </si>
  <si>
    <t>CONCRETO FCK=18MPA , INCLUIDO PREPARO MECANICO, LANCAMENTO E ADENSAMENTO.</t>
  </si>
  <si>
    <t>EQUIPAMENTO 03 - PRANCHA PARA ABDOMINAL</t>
  </si>
  <si>
    <t>MADEIRA LEI E = 2,5CM (1") APARELHADA</t>
  </si>
  <si>
    <t>03.05</t>
  </si>
  <si>
    <t>PINTURA EM VERNIZ POLIURETANO BRILHANTE EM MADEIRA, TRES DEMAOS</t>
  </si>
  <si>
    <t>EQUIPAMENTO 04</t>
  </si>
  <si>
    <t>CONCRETO ARMADO 18 MPA , INCLUSIVE FORMA</t>
  </si>
  <si>
    <t>REGISTRO DE PRESSÃO EM PVC 1/2"</t>
  </si>
  <si>
    <t>REGISTRO PVC PRESSAO ROSCAVEL  1/2"</t>
  </si>
  <si>
    <t>REGISTRO DE GAVETA EM PVC 25MM</t>
  </si>
  <si>
    <t>ADAPTADOR PVC P/ LAVATÓRIO 40 mm x 1"</t>
  </si>
  <si>
    <t>ADAPTADOR PVC P/ VALVULA PIA OU LAVATORIO 40MM X 1"</t>
  </si>
  <si>
    <t>ENGATE FLEXÍVEL 1/2" x 40 mm</t>
  </si>
  <si>
    <t>PERNADA EM CONCRETO (DIM. 0,82 x 0,55 x 0,06 M)</t>
  </si>
  <si>
    <t>CONCRETO ESTRUTURAL FCK=20MPA</t>
  </si>
  <si>
    <t>74007/002</t>
  </si>
  <si>
    <t>AÇO CA 60</t>
  </si>
  <si>
    <t xml:space="preserve"> TOMADA 2P + T</t>
  </si>
  <si>
    <t>ELETRICISTA C/ ENCARGOS COMPLEMENTRAES.</t>
  </si>
  <si>
    <t>AUXILIAR DE ELETRICISTA C/ ENCARGOS COMPLEM.</t>
  </si>
  <si>
    <t>TOMADA  2P + T</t>
  </si>
  <si>
    <t>CONJUGADO INTERRUPTOR SIMPLES E TOMADA 3P</t>
  </si>
  <si>
    <t>ELETRICISTA C/ ENCARGOS COMPLEMENTARES.</t>
  </si>
  <si>
    <t xml:space="preserve">CONJ. INTERRUPTOR SIMPLE E TOMADA </t>
  </si>
  <si>
    <t>BOCAL DE BAQUELITE</t>
  </si>
  <si>
    <t>CAIXA RETANGULAR 4 x 2"</t>
  </si>
  <si>
    <t>ISOLADOR ROLDANA, PORCELANA, 85 x 20mm, 1,3 Kv - 34 Kv</t>
  </si>
  <si>
    <t>ISOLADOR ROLDANA, PORCELANA, 85 x 20mm, 1,3Kv -34Kv</t>
  </si>
  <si>
    <t>CURVA DE FERRO P/ ELETRODUTO 90º 3/4"</t>
  </si>
  <si>
    <t>HASTE TERRA C/ CONECTOR 5/8" x 2,40 m</t>
  </si>
  <si>
    <t>ESCAVAÇÃO MANUAL DE VALAS E CARGA</t>
  </si>
  <si>
    <t>CAIXA INSPECAO CONCRETO PRE MOLDADO CIRCULAR COM TAMPA D = 40CM</t>
  </si>
  <si>
    <t>PORTA DE MAD. DE LEI COMPLETA (CAIXILHO, DOBRADIÇAS E FECHADURA) 0,60 X 2,00 M</t>
  </si>
  <si>
    <t>SERVENTE C/ ENCARGOS COMPLEMENTARES.</t>
  </si>
  <si>
    <t>CARPINTEIRO DE ESQUADRIA C/ ENCARGOS COMPL</t>
  </si>
  <si>
    <t>ADUELA/BATENTE DUPLO/CAIXAO/GRADE CAIXA 13 X 3CM P/ PORTA 0,60 A 1,20 X 2,10M MADEIRA IPE/MOGNO/CEREJEIRA OU SIMILAR</t>
  </si>
  <si>
    <t>JG</t>
  </si>
  <si>
    <t>CIMENTO PORTLAND COMUM CP II- 32</t>
  </si>
  <si>
    <t>FECHADURA EMBUTIR EXTERNA (C/ CILINDRO) COMPLETA - LINHA POPULAR</t>
  </si>
  <si>
    <t>CJ</t>
  </si>
  <si>
    <t>PARAFUSO ROSCA SOBERBA ACO ZINC CABECA CHATA FENDA SIMPLES 7 X 65MM</t>
  </si>
  <si>
    <t>PECA DE MADEIRA 1A QUALIDADE 10 X 10 X 3CM P/ FIXACAO ESQUADRIAS OU RODAPE</t>
  </si>
  <si>
    <t>PORTA MAD. MACICA REGIONAL 1A MEXICANA, E= 3CM</t>
  </si>
  <si>
    <t>PREGO DE ACO 1" X 17"</t>
  </si>
  <si>
    <t>DOBRADICA LATAO CROMADO 3 X 3" C/ ANEIS</t>
  </si>
  <si>
    <t xml:space="preserve">PORTA METALICA DE ABRIR TIPO VENEZIANA 0,80 x 2,15 M </t>
  </si>
  <si>
    <t>CIMENTO PORTLAND CP II- 32</t>
  </si>
  <si>
    <t xml:space="preserve">PORTA METALICA DE ABRIR VENEZIANA 0,80 x 2,10 M </t>
  </si>
  <si>
    <t>BALANCIN METÁLICO E VIDRO CANELADO 4MM - 0,40 x 0,60 M</t>
  </si>
  <si>
    <t>JANELA BASCULANTE DE FERRO EM CANTONEIRA 5/8 x 1/8"</t>
  </si>
  <si>
    <t>VIDRO CANELADO 4 MM COLOCADO</t>
  </si>
  <si>
    <t>JANELA METALICA DE CORRER CENTRAL TIPO VENEZIANA C/ GRADE MOSAICO 1,20 x 1,00 M</t>
  </si>
  <si>
    <t>JANELA METALICA DE CORRER CENTRAL TIPO VENEZIANA C/ GRANDE MOSAICO 1,20 x 1,00 M</t>
  </si>
  <si>
    <t>CONCRETO CICLOPICO 10 MPA 30% PED DE MAO INCL TRANSP HORIZ C/CARRINHOS ATE 20M E COLOCACAO.</t>
  </si>
  <si>
    <t>COMP. 36</t>
  </si>
  <si>
    <t>CALÇADA DE PROTEÇÃO</t>
  </si>
  <si>
    <t xml:space="preserve">FUNDAÇÃO CORRIDA EM PEDRA PRETA </t>
  </si>
  <si>
    <t xml:space="preserve">ALVENARIA DE 0,10 M </t>
  </si>
  <si>
    <t>CAMADA IMPERMEABILIZADORA</t>
  </si>
  <si>
    <t>CIMENTADO LISO DESEMPENADO</t>
  </si>
  <si>
    <t xml:space="preserve">REBOCO LISO EXTERNO </t>
  </si>
  <si>
    <t>ADITIVO ( QUIMICAL )</t>
  </si>
  <si>
    <t>ESCÁPULA</t>
  </si>
  <si>
    <t>ARGAMASSA DE CIMENTO E AREIA 1:4</t>
  </si>
  <si>
    <t>BRAÇADEIRA METÁLICA COM BUCHA E PARAFUSO D= 50mm</t>
  </si>
  <si>
    <t>BRAÇADEIRA METÁLICA C/ BUCHA E PARAFUSO D= 50MM</t>
  </si>
  <si>
    <t xml:space="preserve">CONCRETO ARMADO FCK= 18 Mpa, INCLUSIVE FORMA </t>
  </si>
  <si>
    <t>VALOR UNIT. (R$)</t>
  </si>
  <si>
    <t>AJUDANTE ESPECIALIZADO C/ ENCARGOS COMPLEM</t>
  </si>
  <si>
    <t>AJUDANTE DE CARPINTEIRO</t>
  </si>
  <si>
    <t>PEITORIL PRE-MOLD. DE MARMORITE L = 15CM</t>
  </si>
  <si>
    <t>CIMENTO CP II- 32</t>
  </si>
  <si>
    <t>TANQUE PREMOLDADO DE CIMENTO</t>
  </si>
  <si>
    <t>AJUDANTE COM ENCARGOS COMPLEMENTARES</t>
  </si>
  <si>
    <t>TANQUE SIMPLES PREMOLDADO</t>
  </si>
  <si>
    <t>COMP 62</t>
  </si>
  <si>
    <t>ARGAMASSA TRAÇO 1:3</t>
  </si>
  <si>
    <t>COMP. 62</t>
  </si>
  <si>
    <t>BETONEIRA 320 L</t>
  </si>
  <si>
    <t>CHUVEIRO PVC</t>
  </si>
  <si>
    <t>CHUVEIRO PLASTICO</t>
  </si>
  <si>
    <t>CAIXA DE DESCARGA DE SOBREPOR COM PARAFUSO</t>
  </si>
  <si>
    <t>ABRAÇADEIRA TIPO D 11/4"</t>
  </si>
  <si>
    <t>CAIXA DE DESCARGA PLASTICA EXTERNA</t>
  </si>
  <si>
    <t>BOLSA DE LIGAÇÃO EM PVC FLEXIVEL</t>
  </si>
  <si>
    <t>BUCHA DE NILON S-8 COM PARAFUSO</t>
  </si>
  <si>
    <t>TORNEIRA DE PRESSÃO PVC PARA PIA</t>
  </si>
  <si>
    <t>AJUDANTE DE ENCANADOR</t>
  </si>
  <si>
    <t xml:space="preserve">FITA VEDA ROSCA </t>
  </si>
  <si>
    <t>TORNEIRA PVC PARA PIA</t>
  </si>
  <si>
    <t>TORNEIRA DE PRESSÃO PVC PARA LAVATORIO</t>
  </si>
  <si>
    <t>TORNEIRA PVC PARA LAVATORIO</t>
  </si>
  <si>
    <t>SOLEIRA EM MARMORITE</t>
  </si>
  <si>
    <t>SOLEIRA PRE-MOLD. DE MARMORITE L = 15CM</t>
  </si>
  <si>
    <t>SOLEIRA PREMOLDADA DE CIMENTO</t>
  </si>
  <si>
    <t>SOLEIRA PRE-MOLD. DE CIMENTO</t>
  </si>
  <si>
    <t>PIA EM MARMORITE</t>
  </si>
  <si>
    <t>ARGAMASSA CIMENTO: AREIA 1:3</t>
  </si>
  <si>
    <t>UM</t>
  </si>
  <si>
    <t xml:space="preserve">JOELHO 90° 20 MM X 1/2" </t>
  </si>
  <si>
    <t>JOELHO 90° 20 MM X 1/2"</t>
  </si>
  <si>
    <t xml:space="preserve">JOELHO 90° 25 MM X 20 MM </t>
  </si>
  <si>
    <t>JOELHO 90° 25 MM X 20 MM</t>
  </si>
  <si>
    <t>74034/001+74005/001</t>
  </si>
  <si>
    <t>73967/001+73788/002</t>
  </si>
  <si>
    <t>73884/006+COTAÇÃO</t>
  </si>
  <si>
    <t>COMUNIDADE JARDIM JÁDER BARBALHO -</t>
  </si>
</sst>
</file>

<file path=xl/styles.xml><?xml version="1.0" encoding="utf-8"?>
<styleSheet xmlns="http://schemas.openxmlformats.org/spreadsheetml/2006/main">
  <numFmts count="13">
    <numFmt numFmtId="43" formatCode="_(* #,##0.00_);_(* \(#,##0.00\);_(* &quot;-&quot;??_);_(@_)"/>
    <numFmt numFmtId="164" formatCode="_-* #,##0.00_-;\-* #,##0.00_-;_-* &quot;-&quot;??_-;_-@_-"/>
    <numFmt numFmtId="165" formatCode="dd/mm/yy;@"/>
    <numFmt numFmtId="166" formatCode="_(* #,##0.00_);_(* \(#,##0.00\);_(* \-??_);_(@_)"/>
    <numFmt numFmtId="167" formatCode="_-* #,##0.0000_-;\-* #,##0.0000_-;_-* &quot;-&quot;??_-;_-@_-"/>
    <numFmt numFmtId="168" formatCode="_(* #,##0.0000_);_(* \(#,##0.0000\);_(* \-??_);_(@_)"/>
    <numFmt numFmtId="169" formatCode="#,##0.000;[Red]#,##0.000"/>
    <numFmt numFmtId="170" formatCode="#,##0.00;[Red]#,##0.00"/>
    <numFmt numFmtId="171" formatCode="_(* #,##0.0000_);_(* \(#,##0.0000\);_(* &quot;-&quot;??_);_(@_)"/>
    <numFmt numFmtId="172" formatCode="#,##0.0000;[Red]#,##0.0000"/>
    <numFmt numFmtId="173" formatCode="_-* #,##0.000_-;\-* #,##0.000_-;_-* &quot;-&quot;??_-;_-@_-"/>
    <numFmt numFmtId="174" formatCode="_(* #,##0.000_);_(* \(#,##0.000\);_(* &quot;-&quot;??_);_(@_)"/>
    <numFmt numFmtId="175" formatCode="#,##0.0000_);\(#,##0.0000\)"/>
  </numFmts>
  <fonts count="26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3"/>
      <name val="Arial"/>
      <family val="2"/>
    </font>
    <font>
      <sz val="8"/>
      <name val="Arial"/>
      <family val="2"/>
    </font>
    <font>
      <b/>
      <sz val="10"/>
      <name val="Arial"/>
      <family val="2"/>
    </font>
    <font>
      <sz val="2"/>
      <color indexed="9"/>
      <name val="Arial"/>
      <family val="2"/>
    </font>
    <font>
      <b/>
      <sz val="8"/>
      <name val="Arial Narrow"/>
      <family val="2"/>
    </font>
    <font>
      <b/>
      <sz val="10"/>
      <name val="Arial Narrow"/>
      <family val="2"/>
    </font>
    <font>
      <b/>
      <sz val="9"/>
      <name val="Arial Narrow"/>
      <family val="2"/>
    </font>
    <font>
      <sz val="10"/>
      <name val="Arial Narrow"/>
      <family val="2"/>
    </font>
    <font>
      <b/>
      <sz val="8"/>
      <name val="Arial"/>
      <family val="2"/>
    </font>
    <font>
      <b/>
      <sz val="10"/>
      <color indexed="8"/>
      <name val="Arial Narrow"/>
      <family val="2"/>
    </font>
    <font>
      <sz val="10"/>
      <color indexed="8"/>
      <name val="Arial Narrow"/>
      <family val="2"/>
    </font>
    <font>
      <sz val="11"/>
      <color indexed="8"/>
      <name val="Calibri"/>
      <family val="2"/>
    </font>
    <font>
      <b/>
      <sz val="8"/>
      <color indexed="81"/>
      <name val="Tahoma"/>
      <family val="2"/>
    </font>
    <font>
      <sz val="8"/>
      <color indexed="81"/>
      <name val="Tahoma"/>
      <family val="2"/>
    </font>
    <font>
      <sz val="10"/>
      <name val="Arial"/>
      <family val="2"/>
    </font>
    <font>
      <sz val="9"/>
      <name val="Arial"/>
      <family val="2"/>
    </font>
    <font>
      <b/>
      <sz val="12"/>
      <name val="Arial"/>
      <family val="2"/>
    </font>
    <font>
      <sz val="10"/>
      <color indexed="10"/>
      <name val="Arial Narrow"/>
      <family val="2"/>
    </font>
    <font>
      <sz val="10"/>
      <name val="Times New Roman"/>
      <family val="1"/>
    </font>
    <font>
      <b/>
      <sz val="10.199999999999999"/>
      <name val="Arial Narrow"/>
      <family val="2"/>
    </font>
    <font>
      <b/>
      <sz val="10"/>
      <name val="Calibri"/>
      <family val="2"/>
    </font>
    <font>
      <sz val="8"/>
      <name val="Arial Narrow"/>
      <family val="2"/>
    </font>
    <font>
      <sz val="9"/>
      <color indexed="8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indexed="23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indexed="22"/>
        <bgColor indexed="31"/>
      </patternFill>
    </fill>
    <fill>
      <patternFill patternType="solid">
        <fgColor indexed="9"/>
        <bgColor indexed="64"/>
      </patternFill>
    </fill>
    <fill>
      <patternFill patternType="solid">
        <fgColor indexed="55"/>
        <bgColor indexed="64"/>
      </patternFill>
    </fill>
    <fill>
      <patternFill patternType="solid">
        <fgColor theme="0" tint="-0.34998626667073579"/>
        <bgColor indexed="64"/>
      </patternFill>
    </fill>
  </fills>
  <borders count="173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 style="thin">
        <color indexed="8"/>
      </right>
      <top style="medium">
        <color indexed="64"/>
      </top>
      <bottom style="medium">
        <color indexed="64"/>
      </bottom>
      <diagonal/>
    </border>
    <border>
      <left style="thin">
        <color indexed="8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8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medium">
        <color indexed="8"/>
      </left>
      <right style="thin">
        <color indexed="8"/>
      </right>
      <top style="medium">
        <color indexed="64"/>
      </top>
      <bottom/>
      <diagonal/>
    </border>
    <border>
      <left style="thin">
        <color indexed="8"/>
      </left>
      <right style="medium">
        <color indexed="8"/>
      </right>
      <top style="medium">
        <color indexed="64"/>
      </top>
      <bottom/>
      <diagonal/>
    </border>
    <border>
      <left style="thin">
        <color indexed="8"/>
      </left>
      <right style="medium">
        <color indexed="64"/>
      </right>
      <top style="medium">
        <color indexed="64"/>
      </top>
      <bottom/>
      <diagonal/>
    </border>
    <border>
      <left style="thin">
        <color indexed="64"/>
      </left>
      <right/>
      <top/>
      <bottom style="thin">
        <color indexed="8"/>
      </bottom>
      <diagonal/>
    </border>
    <border>
      <left/>
      <right/>
      <top/>
      <bottom style="thin">
        <color indexed="8"/>
      </bottom>
      <diagonal/>
    </border>
    <border>
      <left/>
      <right style="medium">
        <color indexed="64"/>
      </right>
      <top/>
      <bottom style="thin">
        <color indexed="8"/>
      </bottom>
      <diagonal/>
    </border>
    <border>
      <left style="medium">
        <color indexed="64"/>
      </left>
      <right style="thin">
        <color indexed="8"/>
      </right>
      <top style="thin">
        <color indexed="8"/>
      </top>
      <bottom/>
      <diagonal/>
    </border>
    <border>
      <left style="medium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8"/>
      </left>
      <right/>
      <top style="thin">
        <color indexed="8"/>
      </top>
      <bottom/>
      <diagonal/>
    </border>
    <border>
      <left style="thin">
        <color indexed="8"/>
      </left>
      <right style="medium">
        <color indexed="64"/>
      </right>
      <top style="thin">
        <color indexed="8"/>
      </top>
      <bottom/>
      <diagonal/>
    </border>
    <border>
      <left style="medium">
        <color indexed="64"/>
      </left>
      <right style="thin">
        <color indexed="8"/>
      </right>
      <top style="medium">
        <color indexed="64"/>
      </top>
      <bottom style="thin">
        <color indexed="8"/>
      </bottom>
      <diagonal/>
    </border>
    <border>
      <left style="thin">
        <color indexed="8"/>
      </left>
      <right/>
      <top style="medium">
        <color indexed="64"/>
      </top>
      <bottom style="thin">
        <color indexed="8"/>
      </bottom>
      <diagonal/>
    </border>
    <border>
      <left/>
      <right/>
      <top style="medium">
        <color indexed="64"/>
      </top>
      <bottom style="thin">
        <color indexed="8"/>
      </bottom>
      <diagonal/>
    </border>
    <border>
      <left/>
      <right style="thin">
        <color indexed="8"/>
      </right>
      <top style="medium">
        <color indexed="64"/>
      </top>
      <bottom style="thin">
        <color indexed="8"/>
      </bottom>
      <diagonal/>
    </border>
    <border>
      <left style="thin">
        <color indexed="8"/>
      </left>
      <right style="medium">
        <color indexed="64"/>
      </right>
      <top style="medium">
        <color indexed="64"/>
      </top>
      <bottom style="thin">
        <color indexed="8"/>
      </bottom>
      <diagonal/>
    </border>
    <border>
      <left style="medium">
        <color indexed="64"/>
      </left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thin">
        <color indexed="8"/>
      </left>
      <right style="medium">
        <color indexed="64"/>
      </right>
      <top style="thin">
        <color indexed="8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8"/>
      </bottom>
      <diagonal/>
    </border>
    <border>
      <left/>
      <right style="medium">
        <color indexed="64"/>
      </right>
      <top style="medium">
        <color indexed="64"/>
      </top>
      <bottom style="thin">
        <color indexed="8"/>
      </bottom>
      <diagonal/>
    </border>
    <border>
      <left style="medium">
        <color indexed="64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8"/>
      </bottom>
      <diagonal/>
    </border>
    <border>
      <left style="thin">
        <color indexed="8"/>
      </left>
      <right style="medium">
        <color indexed="64"/>
      </right>
      <top style="thin">
        <color indexed="8"/>
      </top>
      <bottom style="thin">
        <color indexed="8"/>
      </bottom>
      <diagonal/>
    </border>
    <border>
      <left style="medium">
        <color indexed="64"/>
      </left>
      <right style="thin">
        <color indexed="8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8"/>
      </left>
      <right/>
      <top style="thin">
        <color indexed="8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 style="medium">
        <color indexed="8"/>
      </left>
      <right/>
      <top style="medium">
        <color indexed="64"/>
      </top>
      <bottom style="medium">
        <color indexed="64"/>
      </bottom>
      <diagonal/>
    </border>
    <border>
      <left style="medium">
        <color indexed="8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8"/>
      </left>
      <right style="thin">
        <color indexed="8"/>
      </right>
      <top style="medium">
        <color indexed="64"/>
      </top>
      <bottom style="thin">
        <color indexed="8"/>
      </bottom>
      <diagonal/>
    </border>
    <border>
      <left style="medium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medium">
        <color indexed="8"/>
      </left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medium">
        <color indexed="64"/>
      </left>
      <right style="medium">
        <color indexed="8"/>
      </right>
      <top/>
      <bottom style="thin">
        <color indexed="8"/>
      </bottom>
      <diagonal/>
    </border>
    <border>
      <left style="medium">
        <color indexed="8"/>
      </left>
      <right style="medium">
        <color indexed="8"/>
      </right>
      <top/>
      <bottom style="thin">
        <color indexed="8"/>
      </bottom>
      <diagonal/>
    </border>
    <border>
      <left style="medium">
        <color indexed="8"/>
      </left>
      <right style="medium">
        <color indexed="64"/>
      </right>
      <top/>
      <bottom style="thin">
        <color indexed="8"/>
      </bottom>
      <diagonal/>
    </border>
    <border>
      <left style="medium">
        <color indexed="64"/>
      </left>
      <right style="thin">
        <color indexed="8"/>
      </right>
      <top/>
      <bottom style="medium">
        <color indexed="64"/>
      </bottom>
      <diagonal/>
    </border>
    <border>
      <left style="thin">
        <color indexed="8"/>
      </left>
      <right style="thin">
        <color indexed="8"/>
      </right>
      <top/>
      <bottom style="medium">
        <color indexed="64"/>
      </bottom>
      <diagonal/>
    </border>
    <border>
      <left style="thin">
        <color indexed="8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indexed="8"/>
      </top>
      <bottom style="thin">
        <color indexed="8"/>
      </bottom>
      <diagonal/>
    </border>
    <border>
      <left/>
      <right/>
      <top style="thin">
        <color indexed="8"/>
      </top>
      <bottom style="thin">
        <color indexed="8"/>
      </bottom>
      <diagonal/>
    </border>
    <border>
      <left/>
      <right style="thin">
        <color indexed="8"/>
      </right>
      <top style="thin">
        <color indexed="8"/>
      </top>
      <bottom style="thin">
        <color indexed="8"/>
      </bottom>
      <diagonal/>
    </border>
    <border>
      <left style="medium">
        <color indexed="64"/>
      </left>
      <right/>
      <top style="thin">
        <color indexed="8"/>
      </top>
      <bottom style="medium">
        <color indexed="64"/>
      </bottom>
      <diagonal/>
    </border>
    <border>
      <left/>
      <right/>
      <top style="thin">
        <color indexed="8"/>
      </top>
      <bottom style="medium">
        <color indexed="64"/>
      </bottom>
      <diagonal/>
    </border>
    <border>
      <left/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medium">
        <color indexed="64"/>
      </left>
      <right style="medium">
        <color indexed="8"/>
      </right>
      <top style="thin">
        <color indexed="8"/>
      </top>
      <bottom style="thin">
        <color indexed="8"/>
      </bottom>
      <diagonal/>
    </border>
    <border>
      <left style="medium">
        <color indexed="8"/>
      </left>
      <right style="medium">
        <color indexed="8"/>
      </right>
      <top style="thin">
        <color indexed="8"/>
      </top>
      <bottom style="thin">
        <color indexed="8"/>
      </bottom>
      <diagonal/>
    </border>
    <border>
      <left style="medium">
        <color indexed="8"/>
      </left>
      <right style="medium">
        <color indexed="64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medium">
        <color indexed="8"/>
      </bottom>
      <diagonal/>
    </border>
    <border>
      <left style="thin">
        <color indexed="8"/>
      </left>
      <right style="medium">
        <color indexed="64"/>
      </right>
      <top style="thin">
        <color indexed="8"/>
      </top>
      <bottom style="medium">
        <color indexed="8"/>
      </bottom>
      <diagonal/>
    </border>
    <border>
      <left style="thin">
        <color indexed="64"/>
      </left>
      <right style="thin">
        <color indexed="8"/>
      </right>
      <top style="thin">
        <color indexed="8"/>
      </top>
      <bottom style="medium">
        <color indexed="64"/>
      </bottom>
      <diagonal/>
    </border>
    <border>
      <left style="thin">
        <color indexed="8"/>
      </left>
      <right style="medium">
        <color indexed="8"/>
      </right>
      <top style="medium">
        <color indexed="8"/>
      </top>
      <bottom style="thin">
        <color indexed="8"/>
      </bottom>
      <diagonal/>
    </border>
    <border>
      <left style="thin">
        <color indexed="8"/>
      </left>
      <right style="medium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8"/>
      </top>
      <bottom style="thin">
        <color indexed="64"/>
      </bottom>
      <diagonal/>
    </border>
    <border>
      <left/>
      <right style="thin">
        <color indexed="64"/>
      </right>
      <top style="thin">
        <color indexed="8"/>
      </top>
      <bottom style="thin">
        <color indexed="64"/>
      </bottom>
      <diagonal/>
    </border>
    <border>
      <left/>
      <right style="medium">
        <color indexed="64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64"/>
      </bottom>
      <diagonal/>
    </border>
    <border>
      <left style="thin">
        <color indexed="8"/>
      </left>
      <right style="medium">
        <color indexed="64"/>
      </right>
      <top style="thin">
        <color indexed="8"/>
      </top>
      <bottom style="thin">
        <color indexed="64"/>
      </bottom>
      <diagonal/>
    </border>
    <border>
      <left style="medium">
        <color indexed="64"/>
      </left>
      <right style="medium">
        <color indexed="8"/>
      </right>
      <top style="medium">
        <color indexed="64"/>
      </top>
      <bottom style="thin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64"/>
      </top>
      <bottom style="thin">
        <color indexed="8"/>
      </bottom>
      <diagonal/>
    </border>
    <border>
      <left style="medium">
        <color indexed="8"/>
      </left>
      <right style="medium">
        <color indexed="64"/>
      </right>
      <top style="medium">
        <color indexed="64"/>
      </top>
      <bottom style="thin">
        <color indexed="8"/>
      </bottom>
      <diagonal/>
    </border>
    <border>
      <left style="medium">
        <color indexed="8"/>
      </left>
      <right/>
      <top/>
      <bottom style="medium">
        <color indexed="64"/>
      </bottom>
      <diagonal/>
    </border>
    <border>
      <left style="medium">
        <color indexed="8"/>
      </left>
      <right style="medium">
        <color indexed="64"/>
      </right>
      <top/>
      <bottom style="medium">
        <color indexed="64"/>
      </bottom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8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8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8"/>
      </bottom>
      <diagonal/>
    </border>
    <border>
      <left style="thin">
        <color indexed="64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indexed="8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8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8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8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8"/>
      </left>
      <right style="medium">
        <color indexed="8"/>
      </right>
      <top style="thin">
        <color indexed="8"/>
      </top>
      <bottom style="medium">
        <color indexed="8"/>
      </bottom>
      <diagonal/>
    </border>
    <border>
      <left style="medium">
        <color indexed="64"/>
      </left>
      <right/>
      <top style="medium">
        <color indexed="8"/>
      </top>
      <bottom/>
      <diagonal/>
    </border>
    <border>
      <left/>
      <right/>
      <top style="medium">
        <color indexed="8"/>
      </top>
      <bottom/>
      <diagonal/>
    </border>
    <border>
      <left/>
      <right style="medium">
        <color indexed="64"/>
      </right>
      <top style="medium">
        <color indexed="8"/>
      </top>
      <bottom/>
      <diagonal/>
    </border>
    <border>
      <left style="thin">
        <color indexed="8"/>
      </left>
      <right/>
      <top style="thin">
        <color indexed="8"/>
      </top>
      <bottom style="medium">
        <color indexed="8"/>
      </bottom>
      <diagonal/>
    </border>
    <border>
      <left/>
      <right style="thin">
        <color indexed="8"/>
      </right>
      <top style="thin">
        <color indexed="8"/>
      </top>
      <bottom style="medium">
        <color indexed="8"/>
      </bottom>
      <diagonal/>
    </border>
    <border>
      <left style="thin">
        <color indexed="8"/>
      </left>
      <right/>
      <top style="thin">
        <color indexed="64"/>
      </top>
      <bottom style="thin">
        <color indexed="8"/>
      </bottom>
      <diagonal/>
    </border>
    <border>
      <left/>
      <right style="thin">
        <color indexed="8"/>
      </right>
      <top style="thin">
        <color indexed="64"/>
      </top>
      <bottom style="thin">
        <color indexed="8"/>
      </bottom>
      <diagonal/>
    </border>
    <border>
      <left style="medium">
        <color indexed="64"/>
      </left>
      <right/>
      <top/>
      <bottom style="thin">
        <color indexed="8"/>
      </bottom>
      <diagonal/>
    </border>
    <border>
      <left/>
      <right style="thin">
        <color indexed="8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medium">
        <color indexed="8"/>
      </right>
      <top style="medium">
        <color indexed="8"/>
      </top>
      <bottom style="thin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 style="thin">
        <color indexed="8"/>
      </bottom>
      <diagonal/>
    </border>
    <border>
      <left style="medium">
        <color indexed="8"/>
      </left>
      <right style="medium">
        <color indexed="8"/>
      </right>
      <top style="medium">
        <color indexed="8"/>
      </top>
      <bottom/>
      <diagonal/>
    </border>
    <border>
      <left style="medium">
        <color indexed="8"/>
      </left>
      <right style="medium">
        <color indexed="64"/>
      </right>
      <top style="medium">
        <color indexed="8"/>
      </top>
      <bottom style="thin">
        <color indexed="8"/>
      </bottom>
      <diagonal/>
    </border>
    <border>
      <left style="medium">
        <color indexed="8"/>
      </left>
      <right style="medium">
        <color indexed="8"/>
      </right>
      <top style="thin">
        <color indexed="8"/>
      </top>
      <bottom/>
      <diagonal/>
    </border>
    <border>
      <left style="medium">
        <color indexed="64"/>
      </left>
      <right style="thin">
        <color indexed="8"/>
      </right>
      <top style="thin">
        <color indexed="8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/>
      <right style="thin">
        <color indexed="8"/>
      </right>
      <top/>
      <bottom style="medium">
        <color indexed="64"/>
      </bottom>
      <diagonal/>
    </border>
    <border>
      <left style="thin">
        <color indexed="8"/>
      </left>
      <right style="thin">
        <color indexed="8"/>
      </right>
      <top/>
      <bottom style="thin">
        <color indexed="8"/>
      </bottom>
      <diagonal/>
    </border>
    <border>
      <left style="medium">
        <color indexed="8"/>
      </left>
      <right style="thin">
        <color indexed="8"/>
      </right>
      <top/>
      <bottom style="thin">
        <color indexed="8"/>
      </bottom>
      <diagonal/>
    </border>
    <border>
      <left style="thin">
        <color indexed="8"/>
      </left>
      <right/>
      <top/>
      <bottom style="thin">
        <color indexed="8"/>
      </bottom>
      <diagonal/>
    </border>
    <border>
      <left style="thin">
        <color indexed="8"/>
      </left>
      <right style="medium">
        <color indexed="64"/>
      </right>
      <top/>
      <bottom style="thin">
        <color indexed="8"/>
      </bottom>
      <diagonal/>
    </border>
    <border>
      <left style="medium">
        <color indexed="64"/>
      </left>
      <right style="medium">
        <color indexed="8"/>
      </right>
      <top style="thin">
        <color indexed="8"/>
      </top>
      <bottom/>
      <diagonal/>
    </border>
    <border>
      <left style="medium">
        <color indexed="8"/>
      </left>
      <right style="medium">
        <color indexed="8"/>
      </right>
      <top/>
      <bottom/>
      <diagonal/>
    </border>
    <border>
      <left style="medium">
        <color indexed="8"/>
      </left>
      <right style="medium">
        <color indexed="64"/>
      </right>
      <top style="thin">
        <color indexed="8"/>
      </top>
      <bottom/>
      <diagonal/>
    </border>
    <border>
      <left style="thin">
        <color indexed="64"/>
      </left>
      <right style="thin">
        <color indexed="8"/>
      </right>
      <top style="thin">
        <color indexed="8"/>
      </top>
      <bottom style="thin">
        <color indexed="64"/>
      </bottom>
      <diagonal/>
    </border>
    <border>
      <left style="medium">
        <color indexed="64"/>
      </left>
      <right style="thin">
        <color indexed="8"/>
      </right>
      <top style="thin">
        <color indexed="8"/>
      </top>
      <bottom style="medium">
        <color indexed="8"/>
      </bottom>
      <diagonal/>
    </border>
    <border>
      <left style="thin">
        <color indexed="8"/>
      </left>
      <right style="thin">
        <color indexed="8"/>
      </right>
      <top/>
      <bottom style="medium">
        <color indexed="8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8"/>
      </right>
      <top/>
      <bottom/>
      <diagonal/>
    </border>
    <border>
      <left/>
      <right style="thin">
        <color indexed="8"/>
      </right>
      <top/>
      <bottom/>
      <diagonal/>
    </border>
    <border>
      <left style="thin">
        <color indexed="8"/>
      </left>
      <right style="medium">
        <color indexed="64"/>
      </right>
      <top/>
      <bottom/>
      <diagonal/>
    </border>
  </borders>
  <cellStyleXfs count="29">
    <xf numFmtId="0" fontId="0" fillId="0" borderId="0"/>
    <xf numFmtId="43" fontId="1" fillId="0" borderId="0" applyFont="0" applyFill="0" applyBorder="0" applyAlignment="0" applyProtection="0"/>
    <xf numFmtId="164" fontId="14" fillId="0" borderId="0" applyFont="0" applyFill="0" applyBorder="0" applyAlignment="0" applyProtection="0"/>
    <xf numFmtId="0" fontId="17" fillId="0" borderId="0"/>
    <xf numFmtId="0" fontId="17" fillId="0" borderId="0"/>
    <xf numFmtId="43" fontId="4" fillId="0" borderId="0" applyFont="0" applyFill="0" applyBorder="0" applyAlignment="0" applyProtection="0"/>
    <xf numFmtId="0" fontId="17" fillId="0" borderId="0"/>
    <xf numFmtId="0" fontId="17" fillId="0" borderId="0"/>
    <xf numFmtId="0" fontId="17" fillId="0" borderId="0"/>
    <xf numFmtId="0" fontId="17" fillId="0" borderId="0"/>
    <xf numFmtId="166" fontId="17" fillId="0" borderId="0" applyFill="0" applyBorder="0" applyAlignment="0" applyProtection="0"/>
    <xf numFmtId="43" fontId="17" fillId="0" borderId="0" applyFont="0" applyFill="0" applyBorder="0" applyAlignment="0" applyProtection="0"/>
    <xf numFmtId="166" fontId="17" fillId="0" borderId="0" applyFill="0" applyBorder="0" applyAlignment="0" applyProtection="0"/>
    <xf numFmtId="166" fontId="17" fillId="0" borderId="0" applyFill="0" applyBorder="0" applyAlignment="0" applyProtection="0"/>
    <xf numFmtId="0" fontId="17" fillId="0" borderId="0"/>
    <xf numFmtId="0" fontId="17" fillId="0" borderId="0"/>
    <xf numFmtId="166" fontId="17" fillId="0" borderId="0" applyFill="0" applyBorder="0" applyAlignment="0" applyProtection="0"/>
    <xf numFmtId="0" fontId="17" fillId="0" borderId="0"/>
    <xf numFmtId="0" fontId="17" fillId="0" borderId="0"/>
    <xf numFmtId="0" fontId="17" fillId="0" borderId="0"/>
    <xf numFmtId="0" fontId="4" fillId="0" borderId="0"/>
    <xf numFmtId="166" fontId="17" fillId="0" borderId="0" applyFill="0" applyBorder="0" applyAlignment="0" applyProtection="0"/>
    <xf numFmtId="166" fontId="17" fillId="0" borderId="0" applyFill="0" applyBorder="0" applyAlignment="0" applyProtection="0"/>
    <xf numFmtId="166" fontId="17" fillId="0" borderId="0" applyFill="0" applyBorder="0" applyAlignment="0" applyProtection="0"/>
    <xf numFmtId="166" fontId="17" fillId="0" borderId="0" applyFill="0" applyBorder="0" applyAlignment="0" applyProtection="0"/>
    <xf numFmtId="0" fontId="17" fillId="0" borderId="0"/>
    <xf numFmtId="43" fontId="17" fillId="0" borderId="0" applyFont="0" applyFill="0" applyBorder="0" applyAlignment="0" applyProtection="0"/>
    <xf numFmtId="43" fontId="17" fillId="0" borderId="0" applyFont="0" applyFill="0" applyBorder="0" applyAlignment="0" applyProtection="0"/>
    <xf numFmtId="164" fontId="14" fillId="0" borderId="0" applyFont="0" applyFill="0" applyBorder="0" applyAlignment="0" applyProtection="0"/>
  </cellStyleXfs>
  <cellXfs count="1014">
    <xf numFmtId="0" fontId="0" fillId="0" borderId="0" xfId="0"/>
    <xf numFmtId="0" fontId="4" fillId="2" borderId="6" xfId="0" applyFont="1" applyFill="1" applyBorder="1" applyAlignment="1" applyProtection="1">
      <alignment horizontal="center" vertical="center" wrapText="1"/>
      <protection locked="0"/>
    </xf>
    <xf numFmtId="49" fontId="5" fillId="2" borderId="10" xfId="0" applyNumberFormat="1" applyFont="1" applyFill="1" applyBorder="1" applyAlignment="1" applyProtection="1">
      <alignment horizontal="center" vertical="center" wrapText="1"/>
      <protection locked="0"/>
    </xf>
    <xf numFmtId="0" fontId="0" fillId="0" borderId="0" xfId="0" applyAlignment="1" applyProtection="1">
      <alignment vertical="center"/>
      <protection locked="0"/>
    </xf>
    <xf numFmtId="0" fontId="6" fillId="0" borderId="0" xfId="0" applyFont="1" applyAlignment="1" applyProtection="1">
      <alignment vertical="center"/>
      <protection locked="0"/>
    </xf>
    <xf numFmtId="0" fontId="7" fillId="2" borderId="21" xfId="0" applyFont="1" applyFill="1" applyBorder="1" applyAlignment="1" applyProtection="1">
      <alignment horizontal="center" vertical="center"/>
      <protection locked="0"/>
    </xf>
    <xf numFmtId="49" fontId="10" fillId="0" borderId="24" xfId="0" applyNumberFormat="1" applyFont="1" applyBorder="1" applyAlignment="1" applyProtection="1">
      <alignment horizontal="center" vertical="center" wrapText="1"/>
      <protection locked="0"/>
    </xf>
    <xf numFmtId="0" fontId="11" fillId="0" borderId="0" xfId="0" applyFont="1" applyBorder="1" applyAlignment="1" applyProtection="1">
      <alignment vertical="center" wrapText="1"/>
      <protection locked="0"/>
    </xf>
    <xf numFmtId="0" fontId="11" fillId="2" borderId="25" xfId="0" applyFont="1" applyFill="1" applyBorder="1" applyAlignment="1" applyProtection="1">
      <alignment horizontal="center" vertical="center"/>
      <protection locked="0"/>
    </xf>
    <xf numFmtId="0" fontId="11" fillId="2" borderId="29" xfId="0" applyFont="1" applyFill="1" applyBorder="1" applyAlignment="1" applyProtection="1">
      <alignment horizontal="center" vertical="center" wrapText="1"/>
      <protection locked="0"/>
    </xf>
    <xf numFmtId="0" fontId="11" fillId="2" borderId="30" xfId="0" applyFont="1" applyFill="1" applyBorder="1" applyAlignment="1" applyProtection="1">
      <alignment horizontal="center" vertical="center" wrapText="1"/>
      <protection locked="0"/>
    </xf>
    <xf numFmtId="0" fontId="9" fillId="2" borderId="32" xfId="0" applyFont="1" applyFill="1" applyBorder="1" applyAlignment="1" applyProtection="1">
      <alignment horizontal="center" vertical="center" wrapText="1"/>
      <protection locked="0"/>
    </xf>
    <xf numFmtId="0" fontId="11" fillId="2" borderId="35" xfId="0" applyFont="1" applyFill="1" applyBorder="1" applyAlignment="1" applyProtection="1">
      <alignment horizontal="center" vertical="center" wrapText="1"/>
      <protection locked="0"/>
    </xf>
    <xf numFmtId="0" fontId="0" fillId="0" borderId="33" xfId="0" applyBorder="1"/>
    <xf numFmtId="0" fontId="7" fillId="2" borderId="36" xfId="0" applyFont="1" applyFill="1" applyBorder="1" applyAlignment="1" applyProtection="1">
      <alignment horizontal="center" vertical="center"/>
      <protection locked="0"/>
    </xf>
    <xf numFmtId="0" fontId="10" fillId="0" borderId="37" xfId="0" applyFont="1" applyBorder="1" applyAlignment="1" applyProtection="1">
      <alignment horizontal="center" vertical="center" wrapText="1"/>
      <protection locked="0"/>
    </xf>
    <xf numFmtId="0" fontId="13" fillId="0" borderId="38" xfId="0" applyFont="1" applyFill="1" applyBorder="1" applyAlignment="1">
      <alignment horizontal="center" vertical="center"/>
    </xf>
    <xf numFmtId="0" fontId="13" fillId="0" borderId="38" xfId="0" applyFont="1" applyFill="1" applyBorder="1" applyAlignment="1">
      <alignment horizontal="center"/>
    </xf>
    <xf numFmtId="0" fontId="10" fillId="0" borderId="38" xfId="0" applyFont="1" applyFill="1" applyBorder="1" applyAlignment="1">
      <alignment horizontal="center" vertical="center"/>
    </xf>
    <xf numFmtId="43" fontId="0" fillId="0" borderId="33" xfId="1" applyFont="1" applyBorder="1"/>
    <xf numFmtId="0" fontId="11" fillId="2" borderId="47" xfId="0" applyFont="1" applyFill="1" applyBorder="1" applyAlignment="1" applyProtection="1">
      <alignment horizontal="center" vertical="center" wrapText="1"/>
      <protection locked="0"/>
    </xf>
    <xf numFmtId="0" fontId="12" fillId="3" borderId="48" xfId="0" applyFont="1" applyFill="1" applyBorder="1" applyAlignment="1">
      <alignment horizontal="center" vertical="center"/>
    </xf>
    <xf numFmtId="0" fontId="12" fillId="3" borderId="49" xfId="0" applyFont="1" applyFill="1" applyBorder="1" applyAlignment="1">
      <alignment horizontal="center" vertical="center"/>
    </xf>
    <xf numFmtId="0" fontId="12" fillId="3" borderId="50" xfId="0" applyFont="1" applyFill="1" applyBorder="1" applyAlignment="1">
      <alignment horizontal="center" vertical="center"/>
    </xf>
    <xf numFmtId="49" fontId="12" fillId="4" borderId="53" xfId="0" applyNumberFormat="1" applyFont="1" applyFill="1" applyBorder="1" applyAlignment="1">
      <alignment horizontal="center" vertical="center"/>
    </xf>
    <xf numFmtId="0" fontId="12" fillId="0" borderId="53" xfId="0" applyNumberFormat="1" applyFont="1" applyBorder="1" applyAlignment="1">
      <alignment horizontal="center" vertical="center"/>
    </xf>
    <xf numFmtId="49" fontId="13" fillId="0" borderId="53" xfId="0" applyNumberFormat="1" applyFont="1" applyFill="1" applyBorder="1" applyAlignment="1">
      <alignment horizontal="center" vertical="center"/>
    </xf>
    <xf numFmtId="49" fontId="13" fillId="0" borderId="53" xfId="0" applyNumberFormat="1" applyFont="1" applyBorder="1" applyAlignment="1">
      <alignment horizontal="center" vertical="center"/>
    </xf>
    <xf numFmtId="49" fontId="12" fillId="0" borderId="53" xfId="0" applyNumberFormat="1" applyFont="1" applyBorder="1" applyAlignment="1">
      <alignment horizontal="center" vertical="center"/>
    </xf>
    <xf numFmtId="49" fontId="12" fillId="0" borderId="53" xfId="0" applyNumberFormat="1" applyFont="1" applyBorder="1" applyAlignment="1">
      <alignment horizontal="center"/>
    </xf>
    <xf numFmtId="49" fontId="12" fillId="3" borderId="53" xfId="0" applyNumberFormat="1" applyFont="1" applyFill="1" applyBorder="1" applyAlignment="1">
      <alignment horizontal="center" vertical="center"/>
    </xf>
    <xf numFmtId="49" fontId="12" fillId="4" borderId="53" xfId="0" applyNumberFormat="1" applyFont="1" applyFill="1" applyBorder="1" applyAlignment="1">
      <alignment horizontal="center" vertical="center" wrapText="1"/>
    </xf>
    <xf numFmtId="0" fontId="13" fillId="0" borderId="45" xfId="0" applyFont="1" applyBorder="1" applyAlignment="1">
      <alignment horizontal="center"/>
    </xf>
    <xf numFmtId="0" fontId="12" fillId="4" borderId="45" xfId="0" applyFont="1" applyFill="1" applyBorder="1" applyAlignment="1">
      <alignment horizontal="center" vertical="center"/>
    </xf>
    <xf numFmtId="0" fontId="13" fillId="0" borderId="45" xfId="0" applyFont="1" applyBorder="1" applyAlignment="1">
      <alignment horizontal="center" vertical="center"/>
    </xf>
    <xf numFmtId="0" fontId="13" fillId="0" borderId="45" xfId="0" applyFont="1" applyFill="1" applyBorder="1" applyAlignment="1">
      <alignment horizontal="center" vertical="center"/>
    </xf>
    <xf numFmtId="0" fontId="12" fillId="0" borderId="45" xfId="0" applyFont="1" applyBorder="1" applyAlignment="1">
      <alignment horizontal="center" vertical="center"/>
    </xf>
    <xf numFmtId="0" fontId="12" fillId="3" borderId="45" xfId="0" applyFont="1" applyFill="1" applyBorder="1" applyAlignment="1">
      <alignment horizontal="center" vertical="center"/>
    </xf>
    <xf numFmtId="0" fontId="13" fillId="4" borderId="45" xfId="0" applyFont="1" applyFill="1" applyBorder="1" applyAlignment="1">
      <alignment horizontal="center" vertical="center"/>
    </xf>
    <xf numFmtId="0" fontId="10" fillId="0" borderId="45" xfId="0" applyFont="1" applyFill="1" applyBorder="1" applyAlignment="1">
      <alignment horizontal="center" vertical="center"/>
    </xf>
    <xf numFmtId="0" fontId="12" fillId="0" borderId="33" xfId="0" applyFont="1" applyBorder="1" applyAlignment="1">
      <alignment horizontal="center"/>
    </xf>
    <xf numFmtId="0" fontId="12" fillId="4" borderId="33" xfId="0" applyFont="1" applyFill="1" applyBorder="1" applyAlignment="1">
      <alignment horizontal="center" vertical="center"/>
    </xf>
    <xf numFmtId="0" fontId="12" fillId="0" borderId="33" xfId="0" applyFont="1" applyBorder="1" applyAlignment="1">
      <alignment horizontal="center" vertical="center"/>
    </xf>
    <xf numFmtId="0" fontId="13" fillId="0" borderId="33" xfId="0" applyFont="1" applyFill="1" applyBorder="1" applyAlignment="1">
      <alignment horizontal="center" vertical="center"/>
    </xf>
    <xf numFmtId="0" fontId="13" fillId="0" borderId="33" xfId="0" applyFont="1" applyBorder="1" applyAlignment="1">
      <alignment horizontal="center" vertical="center" wrapText="1"/>
    </xf>
    <xf numFmtId="0" fontId="13" fillId="0" borderId="33" xfId="0" applyFont="1" applyBorder="1" applyAlignment="1">
      <alignment horizontal="center" vertical="center"/>
    </xf>
    <xf numFmtId="0" fontId="12" fillId="3" borderId="33" xfId="0" applyFont="1" applyFill="1" applyBorder="1" applyAlignment="1">
      <alignment horizontal="center" vertical="center"/>
    </xf>
    <xf numFmtId="0" fontId="13" fillId="0" borderId="33" xfId="2" applyNumberFormat="1" applyFont="1" applyFill="1" applyBorder="1" applyAlignment="1">
      <alignment horizontal="center" vertical="center"/>
    </xf>
    <xf numFmtId="0" fontId="13" fillId="5" borderId="33" xfId="0" applyFont="1" applyFill="1" applyBorder="1" applyAlignment="1">
      <alignment horizontal="center" vertical="center"/>
    </xf>
    <xf numFmtId="49" fontId="12" fillId="0" borderId="33" xfId="0" applyNumberFormat="1" applyFont="1" applyFill="1" applyBorder="1" applyAlignment="1">
      <alignment vertical="center"/>
    </xf>
    <xf numFmtId="0" fontId="12" fillId="4" borderId="33" xfId="0" applyFont="1" applyFill="1" applyBorder="1" applyAlignment="1">
      <alignment horizontal="center" vertical="center" wrapText="1"/>
    </xf>
    <xf numFmtId="0" fontId="10" fillId="0" borderId="0" xfId="0" applyFont="1" applyAlignment="1">
      <alignment horizontal="center"/>
    </xf>
    <xf numFmtId="43" fontId="8" fillId="0" borderId="52" xfId="1" applyFont="1" applyFill="1" applyBorder="1" applyAlignment="1" applyProtection="1">
      <alignment horizontal="center" vertical="center" wrapText="1"/>
      <protection locked="0"/>
    </xf>
    <xf numFmtId="43" fontId="8" fillId="0" borderId="39" xfId="1" applyFont="1" applyBorder="1" applyAlignment="1" applyProtection="1">
      <alignment horizontal="center" vertical="center" wrapText="1"/>
      <protection locked="0"/>
    </xf>
    <xf numFmtId="43" fontId="8" fillId="0" borderId="42" xfId="1" applyFont="1" applyBorder="1" applyAlignment="1" applyProtection="1">
      <alignment horizontal="center" vertical="center" wrapText="1"/>
      <protection locked="0"/>
    </xf>
    <xf numFmtId="43" fontId="0" fillId="0" borderId="33" xfId="1" applyFont="1" applyBorder="1" applyAlignment="1">
      <alignment vertical="center"/>
    </xf>
    <xf numFmtId="49" fontId="12" fillId="3" borderId="51" xfId="0" applyNumberFormat="1" applyFont="1" applyFill="1" applyBorder="1" applyAlignment="1">
      <alignment horizontal="center" vertical="center"/>
    </xf>
    <xf numFmtId="43" fontId="0" fillId="0" borderId="39" xfId="1" applyFont="1" applyBorder="1"/>
    <xf numFmtId="43" fontId="0" fillId="0" borderId="39" xfId="1" applyFont="1" applyBorder="1" applyAlignment="1">
      <alignment vertical="center"/>
    </xf>
    <xf numFmtId="49" fontId="12" fillId="4" borderId="57" xfId="0" applyNumberFormat="1" applyFont="1" applyFill="1" applyBorder="1" applyAlignment="1">
      <alignment horizontal="center" vertical="center"/>
    </xf>
    <xf numFmtId="0" fontId="12" fillId="4" borderId="41" xfId="0" applyFont="1" applyFill="1" applyBorder="1" applyAlignment="1">
      <alignment horizontal="center" vertical="center"/>
    </xf>
    <xf numFmtId="0" fontId="12" fillId="4" borderId="59" xfId="0" applyFont="1" applyFill="1" applyBorder="1" applyAlignment="1">
      <alignment horizontal="center" vertical="center"/>
    </xf>
    <xf numFmtId="43" fontId="12" fillId="4" borderId="46" xfId="0" applyNumberFormat="1" applyFont="1" applyFill="1" applyBorder="1" applyAlignment="1">
      <alignment horizontal="center" vertical="center"/>
    </xf>
    <xf numFmtId="43" fontId="12" fillId="4" borderId="61" xfId="0" applyNumberFormat="1" applyFont="1" applyFill="1" applyBorder="1" applyAlignment="1">
      <alignment horizontal="center" vertical="center"/>
    </xf>
    <xf numFmtId="43" fontId="12" fillId="3" borderId="46" xfId="0" applyNumberFormat="1" applyFont="1" applyFill="1" applyBorder="1" applyAlignment="1">
      <alignment horizontal="center" vertical="center"/>
    </xf>
    <xf numFmtId="43" fontId="12" fillId="3" borderId="52" xfId="0" applyNumberFormat="1" applyFont="1" applyFill="1" applyBorder="1" applyAlignment="1">
      <alignment horizontal="center" vertical="center"/>
    </xf>
    <xf numFmtId="0" fontId="17" fillId="0" borderId="0" xfId="3" applyFont="1"/>
    <xf numFmtId="0" fontId="17" fillId="0" borderId="0" xfId="3" applyFont="1" applyFill="1" applyBorder="1" applyAlignment="1">
      <alignment horizontal="center"/>
    </xf>
    <xf numFmtId="0" fontId="19" fillId="0" borderId="0" xfId="4" applyFont="1" applyFill="1" applyBorder="1" applyAlignment="1" applyProtection="1">
      <alignment horizontal="center" vertical="center" wrapText="1"/>
      <protection locked="0"/>
    </xf>
    <xf numFmtId="164" fontId="19" fillId="0" borderId="0" xfId="2" applyFont="1" applyFill="1" applyBorder="1" applyAlignment="1" applyProtection="1">
      <alignment horizontal="center" vertical="center" wrapText="1"/>
      <protection locked="0"/>
    </xf>
    <xf numFmtId="0" fontId="17" fillId="0" borderId="0" xfId="6" applyAlignment="1">
      <alignment vertical="center"/>
    </xf>
    <xf numFmtId="0" fontId="11" fillId="6" borderId="72" xfId="6" applyFont="1" applyFill="1" applyBorder="1" applyAlignment="1" applyProtection="1">
      <alignment horizontal="center" vertical="center"/>
      <protection locked="0"/>
    </xf>
    <xf numFmtId="164" fontId="11" fillId="6" borderId="73" xfId="2" applyFont="1" applyFill="1" applyBorder="1" applyAlignment="1" applyProtection="1">
      <alignment horizontal="center" vertical="center"/>
      <protection locked="0"/>
    </xf>
    <xf numFmtId="49" fontId="8" fillId="0" borderId="24" xfId="3" applyNumberFormat="1" applyFont="1" applyBorder="1" applyAlignment="1" applyProtection="1">
      <alignment horizontal="center" vertical="center"/>
      <protection locked="0"/>
    </xf>
    <xf numFmtId="17" fontId="7" fillId="0" borderId="37" xfId="2" applyNumberFormat="1" applyFont="1" applyBorder="1" applyAlignment="1" applyProtection="1">
      <alignment horizontal="center" vertical="center"/>
      <protection locked="0"/>
    </xf>
    <xf numFmtId="0" fontId="10" fillId="0" borderId="0" xfId="7" applyFont="1"/>
    <xf numFmtId="0" fontId="10" fillId="0" borderId="0" xfId="7" applyFont="1" applyAlignment="1">
      <alignment horizontal="center"/>
    </xf>
    <xf numFmtId="0" fontId="20" fillId="0" borderId="0" xfId="7" applyFont="1"/>
    <xf numFmtId="164" fontId="10" fillId="0" borderId="0" xfId="2" applyFont="1" applyAlignment="1">
      <alignment horizontal="center" vertical="center"/>
    </xf>
    <xf numFmtId="0" fontId="17" fillId="0" borderId="0" xfId="7"/>
    <xf numFmtId="0" fontId="17" fillId="0" borderId="0" xfId="7" applyAlignment="1">
      <alignment horizontal="center"/>
    </xf>
    <xf numFmtId="0" fontId="8" fillId="6" borderId="74" xfId="8" applyFont="1" applyFill="1" applyBorder="1" applyAlignment="1" applyProtection="1">
      <alignment horizontal="center" vertical="center"/>
      <protection locked="0"/>
    </xf>
    <xf numFmtId="164" fontId="11" fillId="6" borderId="78" xfId="2" applyFont="1" applyFill="1" applyBorder="1" applyAlignment="1" applyProtection="1">
      <alignment horizontal="center" vertical="center" wrapText="1"/>
      <protection locked="0"/>
    </xf>
    <xf numFmtId="0" fontId="17" fillId="0" borderId="0" xfId="9"/>
    <xf numFmtId="0" fontId="11" fillId="6" borderId="79" xfId="8" applyFont="1" applyFill="1" applyBorder="1" applyAlignment="1" applyProtection="1">
      <alignment horizontal="center" vertical="center" wrapText="1"/>
      <protection locked="0"/>
    </xf>
    <xf numFmtId="0" fontId="11" fillId="6" borderId="80" xfId="8" applyFont="1" applyFill="1" applyBorder="1" applyAlignment="1" applyProtection="1">
      <alignment horizontal="center" vertical="center"/>
      <protection locked="0"/>
    </xf>
    <xf numFmtId="0" fontId="11" fillId="6" borderId="80" xfId="8" applyFont="1" applyFill="1" applyBorder="1" applyAlignment="1" applyProtection="1">
      <alignment horizontal="center" vertical="center" wrapText="1"/>
      <protection locked="0"/>
    </xf>
    <xf numFmtId="164" fontId="11" fillId="6" borderId="81" xfId="2" applyFont="1" applyFill="1" applyBorder="1" applyAlignment="1" applyProtection="1">
      <alignment horizontal="center" vertical="center" wrapText="1"/>
      <protection locked="0"/>
    </xf>
    <xf numFmtId="0" fontId="17" fillId="0" borderId="0" xfId="9" applyAlignment="1">
      <alignment vertical="center"/>
    </xf>
    <xf numFmtId="0" fontId="10" fillId="0" borderId="84" xfId="8" applyFont="1" applyFill="1" applyBorder="1" applyAlignment="1">
      <alignment horizontal="center" vertical="center" wrapText="1"/>
    </xf>
    <xf numFmtId="165" fontId="10" fillId="0" borderId="85" xfId="8" applyNumberFormat="1" applyFont="1" applyFill="1" applyBorder="1" applyAlignment="1">
      <alignment horizontal="center" vertical="center" wrapText="1"/>
    </xf>
    <xf numFmtId="166" fontId="10" fillId="0" borderId="85" xfId="10" applyFont="1" applyFill="1" applyBorder="1" applyAlignment="1" applyProtection="1">
      <alignment horizontal="center" vertical="center" wrapText="1"/>
    </xf>
    <xf numFmtId="167" fontId="10" fillId="0" borderId="85" xfId="2" applyNumberFormat="1" applyFont="1" applyFill="1" applyBorder="1" applyAlignment="1" applyProtection="1">
      <alignment horizontal="center" vertical="center"/>
    </xf>
    <xf numFmtId="166" fontId="10" fillId="0" borderId="85" xfId="10" applyFont="1" applyFill="1" applyBorder="1" applyAlignment="1" applyProtection="1">
      <alignment horizontal="center" vertical="center"/>
    </xf>
    <xf numFmtId="164" fontId="10" fillId="0" borderId="87" xfId="2" applyFont="1" applyFill="1" applyBorder="1" applyAlignment="1" applyProtection="1">
      <alignment horizontal="center" vertical="center"/>
    </xf>
    <xf numFmtId="164" fontId="17" fillId="0" borderId="0" xfId="2" applyFont="1" applyAlignment="1">
      <alignment horizontal="center" vertical="center"/>
    </xf>
    <xf numFmtId="0" fontId="10" fillId="0" borderId="88" xfId="8" applyFont="1" applyFill="1" applyBorder="1" applyAlignment="1">
      <alignment horizontal="center" vertical="center" wrapText="1"/>
    </xf>
    <xf numFmtId="166" fontId="10" fillId="0" borderId="89" xfId="10" applyFont="1" applyFill="1" applyBorder="1" applyAlignment="1" applyProtection="1">
      <alignment horizontal="center" vertical="center" wrapText="1"/>
    </xf>
    <xf numFmtId="43" fontId="10" fillId="0" borderId="89" xfId="11" applyFont="1" applyFill="1" applyBorder="1" applyAlignment="1">
      <alignment horizontal="center" vertical="center"/>
    </xf>
    <xf numFmtId="164" fontId="10" fillId="0" borderId="90" xfId="2" applyFont="1" applyFill="1" applyBorder="1" applyAlignment="1" applyProtection="1">
      <alignment horizontal="center" vertical="center"/>
    </xf>
    <xf numFmtId="166" fontId="10" fillId="0" borderId="89" xfId="10" applyFont="1" applyFill="1" applyBorder="1" applyAlignment="1" applyProtection="1">
      <alignment horizontal="center" vertical="center"/>
    </xf>
    <xf numFmtId="0" fontId="17" fillId="0" borderId="79" xfId="8" applyFont="1" applyFill="1" applyBorder="1" applyAlignment="1">
      <alignment vertical="center"/>
    </xf>
    <xf numFmtId="165" fontId="10" fillId="0" borderId="80" xfId="8" applyNumberFormat="1" applyFont="1" applyFill="1" applyBorder="1" applyAlignment="1">
      <alignment horizontal="center" vertical="center" wrapText="1"/>
    </xf>
    <xf numFmtId="166" fontId="10" fillId="0" borderId="80" xfId="10" applyFont="1" applyFill="1" applyBorder="1" applyAlignment="1" applyProtection="1">
      <alignment horizontal="center" vertical="center" wrapText="1"/>
    </xf>
    <xf numFmtId="164" fontId="10" fillId="0" borderId="81" xfId="2" applyFont="1" applyFill="1" applyBorder="1" applyAlignment="1" applyProtection="1">
      <alignment horizontal="center" vertical="center"/>
    </xf>
    <xf numFmtId="164" fontId="10" fillId="0" borderId="83" xfId="2" applyFont="1" applyFill="1" applyBorder="1" applyAlignment="1" applyProtection="1">
      <alignment horizontal="center" vertical="center" wrapText="1"/>
      <protection locked="0"/>
    </xf>
    <xf numFmtId="164" fontId="10" fillId="0" borderId="87" xfId="2" applyFont="1" applyFill="1" applyBorder="1" applyAlignment="1" applyProtection="1">
      <alignment horizontal="center" vertical="center" wrapText="1"/>
      <protection locked="0"/>
    </xf>
    <xf numFmtId="164" fontId="8" fillId="0" borderId="81" xfId="2" applyFont="1" applyFill="1" applyBorder="1" applyAlignment="1" applyProtection="1">
      <alignment horizontal="center" vertical="center" wrapText="1"/>
      <protection locked="0"/>
    </xf>
    <xf numFmtId="0" fontId="10" fillId="0" borderId="0" xfId="12" applyNumberFormat="1" applyFont="1" applyFill="1" applyBorder="1" applyAlignment="1" applyProtection="1">
      <alignment horizontal="right" wrapText="1"/>
    </xf>
    <xf numFmtId="0" fontId="10" fillId="0" borderId="0" xfId="12" applyNumberFormat="1" applyFont="1" applyFill="1" applyBorder="1" applyAlignment="1" applyProtection="1">
      <alignment horizontal="center" wrapText="1"/>
    </xf>
    <xf numFmtId="164" fontId="10" fillId="0" borderId="0" xfId="2" applyFont="1" applyFill="1" applyBorder="1" applyAlignment="1" applyProtection="1">
      <alignment horizontal="center" vertical="center"/>
    </xf>
    <xf numFmtId="168" fontId="10" fillId="0" borderId="85" xfId="13" applyNumberFormat="1" applyFont="1" applyFill="1" applyBorder="1" applyAlignment="1" applyProtection="1">
      <alignment horizontal="center" vertical="center"/>
    </xf>
    <xf numFmtId="43" fontId="10" fillId="0" borderId="85" xfId="11" applyFont="1" applyFill="1" applyBorder="1" applyAlignment="1">
      <alignment horizontal="center" vertical="center"/>
    </xf>
    <xf numFmtId="0" fontId="10" fillId="0" borderId="101" xfId="14" applyFont="1" applyBorder="1" applyAlignment="1">
      <alignment horizontal="center"/>
    </xf>
    <xf numFmtId="165" fontId="10" fillId="0" borderId="102" xfId="14" applyNumberFormat="1" applyFont="1" applyFill="1" applyBorder="1" applyAlignment="1">
      <alignment horizontal="center"/>
    </xf>
    <xf numFmtId="43" fontId="10" fillId="0" borderId="102" xfId="11" applyFont="1" applyFill="1" applyBorder="1" applyAlignment="1" applyProtection="1">
      <alignment horizontal="center" vertical="center" wrapText="1"/>
    </xf>
    <xf numFmtId="164" fontId="10" fillId="0" borderId="103" xfId="2" applyFont="1" applyFill="1" applyBorder="1" applyAlignment="1">
      <alignment horizontal="center" vertical="center"/>
    </xf>
    <xf numFmtId="0" fontId="8" fillId="0" borderId="0" xfId="12" applyNumberFormat="1" applyFont="1" applyFill="1" applyBorder="1" applyAlignment="1" applyProtection="1">
      <alignment horizontal="right" wrapText="1"/>
    </xf>
    <xf numFmtId="0" fontId="8" fillId="0" borderId="0" xfId="12" applyNumberFormat="1" applyFont="1" applyFill="1" applyBorder="1" applyAlignment="1" applyProtection="1">
      <alignment horizontal="center" wrapText="1"/>
    </xf>
    <xf numFmtId="164" fontId="8" fillId="0" borderId="0" xfId="2" applyFont="1" applyFill="1" applyBorder="1" applyAlignment="1" applyProtection="1">
      <alignment horizontal="center" vertical="center"/>
    </xf>
    <xf numFmtId="43" fontId="10" fillId="5" borderId="85" xfId="11" applyFont="1" applyFill="1" applyBorder="1" applyAlignment="1">
      <alignment horizontal="center" vertical="center"/>
    </xf>
    <xf numFmtId="164" fontId="10" fillId="0" borderId="78" xfId="2" applyFont="1" applyFill="1" applyBorder="1" applyAlignment="1" applyProtection="1">
      <alignment horizontal="center" vertical="center"/>
    </xf>
    <xf numFmtId="0" fontId="18" fillId="0" borderId="0" xfId="9" applyFont="1"/>
    <xf numFmtId="0" fontId="17" fillId="0" borderId="79" xfId="8" applyFont="1" applyFill="1" applyBorder="1"/>
    <xf numFmtId="0" fontId="10" fillId="5" borderId="84" xfId="8" applyFont="1" applyFill="1" applyBorder="1" applyAlignment="1">
      <alignment horizontal="center" vertical="center" wrapText="1"/>
    </xf>
    <xf numFmtId="165" fontId="10" fillId="5" borderId="85" xfId="8" applyNumberFormat="1" applyFont="1" applyFill="1" applyBorder="1" applyAlignment="1">
      <alignment horizontal="center" vertical="center" wrapText="1"/>
    </xf>
    <xf numFmtId="166" fontId="10" fillId="5" borderId="85" xfId="10" applyFont="1" applyFill="1" applyBorder="1" applyAlignment="1" applyProtection="1">
      <alignment horizontal="center" vertical="center" wrapText="1"/>
    </xf>
    <xf numFmtId="168" fontId="10" fillId="5" borderId="85" xfId="13" applyNumberFormat="1" applyFont="1" applyFill="1" applyBorder="1" applyAlignment="1" applyProtection="1">
      <alignment horizontal="center" vertical="center"/>
    </xf>
    <xf numFmtId="164" fontId="10" fillId="5" borderId="87" xfId="2" applyFont="1" applyFill="1" applyBorder="1" applyAlignment="1" applyProtection="1">
      <alignment horizontal="center" vertical="center"/>
    </xf>
    <xf numFmtId="166" fontId="10" fillId="5" borderId="85" xfId="10" applyFont="1" applyFill="1" applyBorder="1" applyAlignment="1" applyProtection="1">
      <alignment horizontal="center" vertical="center"/>
    </xf>
    <xf numFmtId="0" fontId="11" fillId="6" borderId="113" xfId="8" applyFont="1" applyFill="1" applyBorder="1" applyAlignment="1" applyProtection="1">
      <alignment horizontal="center" vertical="center"/>
      <protection locked="0"/>
    </xf>
    <xf numFmtId="0" fontId="11" fillId="6" borderId="113" xfId="8" applyFont="1" applyFill="1" applyBorder="1" applyAlignment="1" applyProtection="1">
      <alignment horizontal="center" vertical="center" wrapText="1"/>
      <protection locked="0"/>
    </xf>
    <xf numFmtId="164" fontId="11" fillId="6" borderId="114" xfId="2" applyFont="1" applyFill="1" applyBorder="1" applyAlignment="1" applyProtection="1">
      <alignment horizontal="center" vertical="center" wrapText="1"/>
      <protection locked="0"/>
    </xf>
    <xf numFmtId="0" fontId="10" fillId="0" borderId="84" xfId="15" applyFont="1" applyFill="1" applyBorder="1" applyAlignment="1">
      <alignment horizontal="center" vertical="center" wrapText="1"/>
    </xf>
    <xf numFmtId="165" fontId="10" fillId="0" borderId="85" xfId="15" applyNumberFormat="1" applyFont="1" applyFill="1" applyBorder="1" applyAlignment="1">
      <alignment horizontal="center" vertical="center" wrapText="1"/>
    </xf>
    <xf numFmtId="166" fontId="10" fillId="0" borderId="85" xfId="16" applyFont="1" applyFill="1" applyBorder="1" applyAlignment="1" applyProtection="1">
      <alignment horizontal="center" vertical="center" wrapText="1"/>
    </xf>
    <xf numFmtId="0" fontId="17" fillId="0" borderId="0" xfId="9" applyBorder="1"/>
    <xf numFmtId="0" fontId="10" fillId="0" borderId="104" xfId="8" applyFont="1" applyFill="1" applyBorder="1" applyAlignment="1">
      <alignment horizontal="center" vertical="center" wrapText="1"/>
    </xf>
    <xf numFmtId="0" fontId="10" fillId="0" borderId="107" xfId="8" applyFont="1" applyFill="1" applyBorder="1" applyAlignment="1">
      <alignment horizontal="center" vertical="center" wrapText="1"/>
    </xf>
    <xf numFmtId="0" fontId="10" fillId="0" borderId="115" xfId="8" applyFont="1" applyFill="1" applyBorder="1" applyAlignment="1">
      <alignment horizontal="center" vertical="center" wrapText="1"/>
    </xf>
    <xf numFmtId="164" fontId="10" fillId="0" borderId="116" xfId="2" applyFont="1" applyFill="1" applyBorder="1" applyAlignment="1" applyProtection="1">
      <alignment horizontal="center" vertical="center"/>
    </xf>
    <xf numFmtId="164" fontId="10" fillId="0" borderId="117" xfId="2" applyFont="1" applyFill="1" applyBorder="1" applyAlignment="1" applyProtection="1">
      <alignment horizontal="center" vertical="center"/>
    </xf>
    <xf numFmtId="0" fontId="10" fillId="0" borderId="53" xfId="9" applyFont="1" applyFill="1" applyBorder="1" applyAlignment="1">
      <alignment horizontal="center" vertical="center"/>
    </xf>
    <xf numFmtId="0" fontId="10" fillId="0" borderId="85" xfId="0" applyFont="1" applyFill="1" applyBorder="1" applyAlignment="1">
      <alignment horizontal="center" vertical="center"/>
    </xf>
    <xf numFmtId="0" fontId="10" fillId="0" borderId="33" xfId="9" applyFont="1" applyFill="1" applyBorder="1" applyAlignment="1">
      <alignment horizontal="center" vertical="center"/>
    </xf>
    <xf numFmtId="167" fontId="10" fillId="0" borderId="33" xfId="2" applyNumberFormat="1" applyFont="1" applyFill="1" applyBorder="1" applyAlignment="1">
      <alignment vertical="center"/>
    </xf>
    <xf numFmtId="0" fontId="10" fillId="0" borderId="84" xfId="17" applyFont="1" applyFill="1" applyBorder="1" applyAlignment="1">
      <alignment horizontal="center" vertical="center"/>
    </xf>
    <xf numFmtId="0" fontId="10" fillId="0" borderId="85" xfId="17" applyFont="1" applyFill="1" applyBorder="1" applyAlignment="1">
      <alignment horizontal="center" vertical="center"/>
    </xf>
    <xf numFmtId="164" fontId="10" fillId="0" borderId="120" xfId="2" applyFont="1" applyFill="1" applyBorder="1" applyAlignment="1" applyProtection="1">
      <alignment horizontal="center" vertical="center"/>
    </xf>
    <xf numFmtId="0" fontId="10" fillId="0" borderId="53" xfId="0" applyFont="1" applyFill="1" applyBorder="1" applyAlignment="1">
      <alignment horizontal="center" vertical="center"/>
    </xf>
    <xf numFmtId="0" fontId="10" fillId="0" borderId="43" xfId="9" applyFont="1" applyFill="1" applyBorder="1" applyAlignment="1">
      <alignment vertical="center"/>
    </xf>
    <xf numFmtId="0" fontId="10" fillId="0" borderId="44" xfId="9" applyFont="1" applyFill="1" applyBorder="1" applyAlignment="1">
      <alignment vertical="center"/>
    </xf>
    <xf numFmtId="0" fontId="10" fillId="0" borderId="79" xfId="0" applyFont="1" applyFill="1" applyBorder="1" applyAlignment="1">
      <alignment horizontal="center" vertical="center"/>
    </xf>
    <xf numFmtId="0" fontId="10" fillId="0" borderId="102" xfId="0" applyFont="1" applyFill="1" applyBorder="1" applyAlignment="1">
      <alignment horizontal="center" vertical="center"/>
    </xf>
    <xf numFmtId="0" fontId="10" fillId="0" borderId="80" xfId="0" applyFont="1" applyFill="1" applyBorder="1" applyAlignment="1">
      <alignment horizontal="center" vertical="center"/>
    </xf>
    <xf numFmtId="0" fontId="10" fillId="0" borderId="85" xfId="0" applyFont="1" applyFill="1" applyBorder="1" applyAlignment="1">
      <alignment horizontal="center"/>
    </xf>
    <xf numFmtId="164" fontId="10" fillId="0" borderId="73" xfId="2" applyFont="1" applyFill="1" applyBorder="1" applyAlignment="1" applyProtection="1">
      <alignment horizontal="center" vertical="center"/>
    </xf>
    <xf numFmtId="0" fontId="10" fillId="0" borderId="106" xfId="0" applyFont="1" applyFill="1" applyBorder="1" applyAlignment="1">
      <alignment horizontal="center"/>
    </xf>
    <xf numFmtId="167" fontId="10" fillId="0" borderId="89" xfId="2" applyNumberFormat="1" applyFont="1" applyFill="1" applyBorder="1" applyAlignment="1" applyProtection="1">
      <alignment horizontal="right" vertical="center"/>
    </xf>
    <xf numFmtId="167" fontId="10" fillId="7" borderId="121" xfId="2" applyNumberFormat="1" applyFont="1" applyFill="1" applyBorder="1" applyAlignment="1">
      <alignment horizontal="right" vertical="center"/>
    </xf>
    <xf numFmtId="166" fontId="10" fillId="0" borderId="121" xfId="10" applyFont="1" applyFill="1" applyBorder="1" applyAlignment="1" applyProtection="1">
      <alignment horizontal="center" vertical="center" wrapText="1"/>
    </xf>
    <xf numFmtId="167" fontId="10" fillId="7" borderId="121" xfId="2" applyNumberFormat="1" applyFont="1" applyFill="1" applyBorder="1" applyAlignment="1">
      <alignment horizontal="right"/>
    </xf>
    <xf numFmtId="164" fontId="10" fillId="0" borderId="122" xfId="2" applyFont="1" applyFill="1" applyBorder="1" applyAlignment="1" applyProtection="1">
      <alignment horizontal="center" vertical="center"/>
    </xf>
    <xf numFmtId="0" fontId="10" fillId="0" borderId="33" xfId="7" applyFont="1" applyBorder="1" applyAlignment="1">
      <alignment horizontal="center"/>
    </xf>
    <xf numFmtId="167" fontId="10" fillId="0" borderId="33" xfId="2" applyNumberFormat="1" applyFont="1" applyBorder="1" applyAlignment="1">
      <alignment horizontal="right"/>
    </xf>
    <xf numFmtId="0" fontId="10" fillId="0" borderId="101" xfId="8" applyFont="1" applyFill="1" applyBorder="1" applyAlignment="1">
      <alignment horizontal="center" vertical="center" wrapText="1"/>
    </xf>
    <xf numFmtId="165" fontId="10" fillId="0" borderId="102" xfId="8" applyNumberFormat="1" applyFont="1" applyFill="1" applyBorder="1" applyAlignment="1">
      <alignment horizontal="center" vertical="center" wrapText="1"/>
    </xf>
    <xf numFmtId="166" fontId="10" fillId="0" borderId="102" xfId="10" applyFont="1" applyFill="1" applyBorder="1" applyAlignment="1" applyProtection="1">
      <alignment horizontal="center" vertical="center" wrapText="1"/>
    </xf>
    <xf numFmtId="169" fontId="10" fillId="7" borderId="102" xfId="7" applyNumberFormat="1" applyFont="1" applyFill="1" applyBorder="1" applyAlignment="1">
      <alignment horizontal="right"/>
    </xf>
    <xf numFmtId="164" fontId="10" fillId="0" borderId="103" xfId="2" applyFont="1" applyFill="1" applyBorder="1" applyAlignment="1" applyProtection="1">
      <alignment horizontal="center" vertical="center"/>
    </xf>
    <xf numFmtId="0" fontId="21" fillId="0" borderId="0" xfId="0" applyFont="1" applyAlignment="1">
      <alignment horizontal="center"/>
    </xf>
    <xf numFmtId="0" fontId="21" fillId="0" borderId="0" xfId="0" applyFont="1" applyAlignment="1">
      <alignment horizontal="right"/>
    </xf>
    <xf numFmtId="0" fontId="21" fillId="0" borderId="0" xfId="0" applyFont="1"/>
    <xf numFmtId="164" fontId="21" fillId="0" borderId="0" xfId="2" applyFont="1" applyAlignment="1">
      <alignment horizontal="center" vertical="center"/>
    </xf>
    <xf numFmtId="0" fontId="10" fillId="5" borderId="38" xfId="0" applyFont="1" applyFill="1" applyBorder="1" applyAlignment="1">
      <alignment horizontal="center" vertical="center"/>
    </xf>
    <xf numFmtId="0" fontId="10" fillId="5" borderId="33" xfId="0" applyFont="1" applyFill="1" applyBorder="1" applyAlignment="1">
      <alignment horizontal="center" vertical="center"/>
    </xf>
    <xf numFmtId="166" fontId="10" fillId="5" borderId="33" xfId="10" applyFont="1" applyFill="1" applyBorder="1" applyAlignment="1" applyProtection="1">
      <alignment horizontal="center" vertical="center" wrapText="1"/>
    </xf>
    <xf numFmtId="167" fontId="10" fillId="5" borderId="33" xfId="2" applyNumberFormat="1" applyFont="1" applyFill="1" applyBorder="1" applyAlignment="1" applyProtection="1">
      <alignment horizontal="right" vertical="center"/>
    </xf>
    <xf numFmtId="164" fontId="10" fillId="5" borderId="85" xfId="2" applyFont="1" applyFill="1" applyBorder="1" applyAlignment="1" applyProtection="1">
      <alignment vertical="center"/>
    </xf>
    <xf numFmtId="164" fontId="10" fillId="5" borderId="39" xfId="2" applyFont="1" applyFill="1" applyBorder="1" applyAlignment="1" applyProtection="1">
      <alignment horizontal="center" vertical="center"/>
    </xf>
    <xf numFmtId="0" fontId="21" fillId="0" borderId="0" xfId="0" applyFont="1" applyAlignment="1">
      <alignment vertical="center"/>
    </xf>
    <xf numFmtId="0" fontId="10" fillId="0" borderId="40" xfId="0" applyFont="1" applyFill="1" applyBorder="1" applyAlignment="1">
      <alignment horizontal="center" vertical="center"/>
    </xf>
    <xf numFmtId="0" fontId="10" fillId="0" borderId="41" xfId="0" applyFont="1" applyFill="1" applyBorder="1" applyAlignment="1">
      <alignment horizontal="center" vertical="center"/>
    </xf>
    <xf numFmtId="164" fontId="10" fillId="0" borderId="41" xfId="2" applyFont="1" applyFill="1" applyBorder="1" applyAlignment="1" applyProtection="1">
      <alignment vertical="center"/>
    </xf>
    <xf numFmtId="164" fontId="10" fillId="0" borderId="42" xfId="2" applyFont="1" applyFill="1" applyBorder="1" applyAlignment="1" applyProtection="1">
      <alignment horizontal="center" vertical="center"/>
    </xf>
    <xf numFmtId="164" fontId="10" fillId="5" borderId="33" xfId="2" applyFont="1" applyFill="1" applyBorder="1" applyAlignment="1" applyProtection="1">
      <alignment vertical="center"/>
    </xf>
    <xf numFmtId="0" fontId="17" fillId="5" borderId="0" xfId="9" applyFill="1" applyAlignment="1">
      <alignment vertical="center"/>
    </xf>
    <xf numFmtId="164" fontId="10" fillId="0" borderId="87" xfId="2" applyFont="1" applyFill="1" applyBorder="1" applyAlignment="1" applyProtection="1">
      <alignment horizontal="center" vertical="center"/>
      <protection locked="0"/>
    </xf>
    <xf numFmtId="0" fontId="8" fillId="6" borderId="51" xfId="8" applyFont="1" applyFill="1" applyBorder="1" applyAlignment="1" applyProtection="1">
      <alignment horizontal="center" vertical="center"/>
      <protection locked="0"/>
    </xf>
    <xf numFmtId="164" fontId="11" fillId="6" borderId="52" xfId="2" applyFont="1" applyFill="1" applyBorder="1" applyAlignment="1" applyProtection="1">
      <alignment horizontal="center" vertical="center" wrapText="1"/>
      <protection locked="0"/>
    </xf>
    <xf numFmtId="0" fontId="11" fillId="6" borderId="41" xfId="8" applyFont="1" applyFill="1" applyBorder="1" applyAlignment="1" applyProtection="1">
      <alignment horizontal="center" vertical="center"/>
      <protection locked="0"/>
    </xf>
    <xf numFmtId="0" fontId="11" fillId="6" borderId="41" xfId="8" applyFont="1" applyFill="1" applyBorder="1" applyAlignment="1" applyProtection="1">
      <alignment horizontal="center" vertical="center" wrapText="1"/>
      <protection locked="0"/>
    </xf>
    <xf numFmtId="164" fontId="11" fillId="6" borderId="42" xfId="2" applyFont="1" applyFill="1" applyBorder="1" applyAlignment="1" applyProtection="1">
      <alignment horizontal="center" vertical="center" wrapText="1"/>
      <protection locked="0"/>
    </xf>
    <xf numFmtId="167" fontId="10" fillId="5" borderId="85" xfId="2" applyNumberFormat="1" applyFont="1" applyFill="1" applyBorder="1" applyAlignment="1" applyProtection="1">
      <alignment horizontal="right" vertical="center"/>
    </xf>
    <xf numFmtId="0" fontId="10" fillId="5" borderId="128" xfId="0" applyFont="1" applyFill="1" applyBorder="1" applyAlignment="1">
      <alignment horizontal="center"/>
    </xf>
    <xf numFmtId="0" fontId="10" fillId="0" borderId="79" xfId="0" applyFont="1" applyFill="1" applyBorder="1" applyAlignment="1">
      <alignment horizontal="center"/>
    </xf>
    <xf numFmtId="0" fontId="10" fillId="0" borderId="80" xfId="0" applyFont="1" applyFill="1" applyBorder="1" applyAlignment="1">
      <alignment horizontal="center"/>
    </xf>
    <xf numFmtId="164" fontId="10" fillId="0" borderId="80" xfId="2" applyFont="1" applyFill="1" applyBorder="1" applyAlignment="1" applyProtection="1"/>
    <xf numFmtId="0" fontId="10" fillId="5" borderId="33" xfId="0" applyFont="1" applyFill="1" applyBorder="1" applyAlignment="1">
      <alignment horizontal="center"/>
    </xf>
    <xf numFmtId="0" fontId="10" fillId="0" borderId="40" xfId="0" applyFont="1" applyFill="1" applyBorder="1" applyAlignment="1">
      <alignment horizontal="center"/>
    </xf>
    <xf numFmtId="0" fontId="10" fillId="0" borderId="41" xfId="0" applyFont="1" applyFill="1" applyBorder="1" applyAlignment="1">
      <alignment horizontal="center"/>
    </xf>
    <xf numFmtId="164" fontId="10" fillId="0" borderId="41" xfId="2" applyFont="1" applyFill="1" applyBorder="1" applyAlignment="1" applyProtection="1"/>
    <xf numFmtId="0" fontId="11" fillId="6" borderId="129" xfId="8" applyFont="1" applyFill="1" applyBorder="1" applyAlignment="1" applyProtection="1">
      <alignment horizontal="center" vertical="center"/>
      <protection locked="0"/>
    </xf>
    <xf numFmtId="0" fontId="11" fillId="6" borderId="129" xfId="8" applyFont="1" applyFill="1" applyBorder="1" applyAlignment="1" applyProtection="1">
      <alignment horizontal="center" vertical="center" wrapText="1"/>
      <protection locked="0"/>
    </xf>
    <xf numFmtId="164" fontId="11" fillId="6" borderId="36" xfId="2" applyFont="1" applyFill="1" applyBorder="1" applyAlignment="1" applyProtection="1">
      <alignment horizontal="center" vertical="center" wrapText="1"/>
      <protection locked="0"/>
    </xf>
    <xf numFmtId="0" fontId="10" fillId="5" borderId="38" xfId="0" applyFont="1" applyFill="1" applyBorder="1" applyAlignment="1">
      <alignment horizontal="center"/>
    </xf>
    <xf numFmtId="0" fontId="10" fillId="0" borderId="38" xfId="0" applyFont="1" applyFill="1" applyBorder="1" applyAlignment="1">
      <alignment horizontal="center"/>
    </xf>
    <xf numFmtId="0" fontId="10" fillId="0" borderId="33" xfId="0" applyFont="1" applyFill="1" applyBorder="1" applyAlignment="1">
      <alignment horizontal="center"/>
    </xf>
    <xf numFmtId="166" fontId="10" fillId="0" borderId="33" xfId="10" applyFont="1" applyFill="1" applyBorder="1" applyAlignment="1" applyProtection="1">
      <alignment horizontal="center" vertical="center" wrapText="1"/>
    </xf>
    <xf numFmtId="167" fontId="10" fillId="0" borderId="33" xfId="2" applyNumberFormat="1" applyFont="1" applyFill="1" applyBorder="1" applyAlignment="1" applyProtection="1">
      <alignment horizontal="right" vertical="center"/>
    </xf>
    <xf numFmtId="164" fontId="10" fillId="0" borderId="39" xfId="2" applyFont="1" applyFill="1" applyBorder="1" applyAlignment="1" applyProtection="1">
      <alignment horizontal="center" vertical="center"/>
    </xf>
    <xf numFmtId="0" fontId="17" fillId="0" borderId="0" xfId="4"/>
    <xf numFmtId="0" fontId="10" fillId="0" borderId="38" xfId="18" applyFont="1" applyBorder="1" applyAlignment="1">
      <alignment horizontal="center"/>
    </xf>
    <xf numFmtId="49" fontId="10" fillId="0" borderId="33" xfId="19" applyNumberFormat="1" applyFont="1" applyBorder="1" applyAlignment="1">
      <alignment horizontal="center"/>
    </xf>
    <xf numFmtId="0" fontId="10" fillId="0" borderId="33" xfId="9" applyFont="1" applyFill="1" applyBorder="1" applyAlignment="1">
      <alignment horizontal="center"/>
    </xf>
    <xf numFmtId="167" fontId="10" fillId="0" borderId="33" xfId="2" applyNumberFormat="1" applyFont="1" applyFill="1" applyBorder="1" applyAlignment="1">
      <alignment horizontal="right"/>
    </xf>
    <xf numFmtId="164" fontId="10" fillId="0" borderId="39" xfId="2" applyFont="1" applyBorder="1" applyAlignment="1">
      <alignment horizontal="center" vertical="center"/>
    </xf>
    <xf numFmtId="0" fontId="10" fillId="0" borderId="40" xfId="19" applyFont="1" applyFill="1" applyBorder="1" applyAlignment="1">
      <alignment horizontal="center"/>
    </xf>
    <xf numFmtId="49" fontId="17" fillId="0" borderId="41" xfId="19" applyNumberFormat="1" applyFont="1" applyBorder="1" applyAlignment="1">
      <alignment horizontal="center"/>
    </xf>
    <xf numFmtId="170" fontId="10" fillId="0" borderId="41" xfId="19" applyNumberFormat="1" applyFont="1" applyBorder="1"/>
    <xf numFmtId="170" fontId="10" fillId="0" borderId="41" xfId="19" applyNumberFormat="1" applyFont="1" applyFill="1" applyBorder="1"/>
    <xf numFmtId="164" fontId="10" fillId="0" borderId="42" xfId="2" applyFont="1" applyBorder="1" applyAlignment="1">
      <alignment horizontal="center" vertical="center"/>
    </xf>
    <xf numFmtId="0" fontId="10" fillId="5" borderId="38" xfId="18" applyFont="1" applyFill="1" applyBorder="1" applyAlignment="1">
      <alignment horizontal="center"/>
    </xf>
    <xf numFmtId="49" fontId="10" fillId="5" borderId="33" xfId="19" applyNumberFormat="1" applyFont="1" applyFill="1" applyBorder="1" applyAlignment="1">
      <alignment horizontal="center"/>
    </xf>
    <xf numFmtId="0" fontId="10" fillId="5" borderId="33" xfId="9" applyFont="1" applyFill="1" applyBorder="1" applyAlignment="1">
      <alignment horizontal="center"/>
    </xf>
    <xf numFmtId="167" fontId="10" fillId="5" borderId="33" xfId="2" applyNumberFormat="1" applyFont="1" applyFill="1" applyBorder="1" applyAlignment="1">
      <alignment horizontal="right"/>
    </xf>
    <xf numFmtId="164" fontId="10" fillId="5" borderId="33" xfId="2" applyFont="1" applyFill="1" applyBorder="1" applyAlignment="1">
      <alignment vertical="center"/>
    </xf>
    <xf numFmtId="164" fontId="10" fillId="5" borderId="39" xfId="2" applyFont="1" applyFill="1" applyBorder="1" applyAlignment="1">
      <alignment horizontal="center" vertical="center"/>
    </xf>
    <xf numFmtId="0" fontId="10" fillId="5" borderId="33" xfId="9" applyFont="1" applyFill="1" applyBorder="1" applyAlignment="1">
      <alignment horizontal="center" vertical="center"/>
    </xf>
    <xf numFmtId="167" fontId="10" fillId="5" borderId="33" xfId="2" applyNumberFormat="1" applyFont="1" applyFill="1" applyBorder="1" applyAlignment="1">
      <alignment horizontal="right" vertical="center"/>
    </xf>
    <xf numFmtId="0" fontId="17" fillId="0" borderId="0" xfId="7" applyAlignment="1">
      <alignment vertical="center"/>
    </xf>
    <xf numFmtId="0" fontId="17" fillId="0" borderId="0" xfId="4" applyAlignment="1">
      <alignment vertical="center"/>
    </xf>
    <xf numFmtId="0" fontId="10" fillId="5" borderId="38" xfId="18" applyFont="1" applyFill="1" applyBorder="1" applyAlignment="1">
      <alignment horizontal="center" vertical="center"/>
    </xf>
    <xf numFmtId="49" fontId="10" fillId="5" borderId="33" xfId="19" applyNumberFormat="1" applyFont="1" applyFill="1" applyBorder="1" applyAlignment="1">
      <alignment horizontal="center" vertical="center"/>
    </xf>
    <xf numFmtId="0" fontId="10" fillId="5" borderId="40" xfId="19" applyFont="1" applyFill="1" applyBorder="1" applyAlignment="1">
      <alignment horizontal="center" vertical="center"/>
    </xf>
    <xf numFmtId="49" fontId="17" fillId="5" borderId="41" xfId="19" applyNumberFormat="1" applyFont="1" applyFill="1" applyBorder="1" applyAlignment="1">
      <alignment horizontal="center" vertical="center"/>
    </xf>
    <xf numFmtId="170" fontId="10" fillId="5" borderId="41" xfId="19" applyNumberFormat="1" applyFont="1" applyFill="1" applyBorder="1" applyAlignment="1">
      <alignment vertical="center"/>
    </xf>
    <xf numFmtId="164" fontId="10" fillId="5" borderId="42" xfId="2" applyFont="1" applyFill="1" applyBorder="1" applyAlignment="1">
      <alignment horizontal="center" vertical="center"/>
    </xf>
    <xf numFmtId="167" fontId="10" fillId="0" borderId="33" xfId="2" applyNumberFormat="1" applyFont="1" applyFill="1" applyBorder="1" applyAlignment="1">
      <alignment horizontal="right" vertical="center"/>
    </xf>
    <xf numFmtId="0" fontId="10" fillId="0" borderId="40" xfId="19" applyFont="1" applyFill="1" applyBorder="1" applyAlignment="1">
      <alignment horizontal="center" vertical="center"/>
    </xf>
    <xf numFmtId="49" fontId="17" fillId="0" borderId="41" xfId="19" applyNumberFormat="1" applyFont="1" applyBorder="1" applyAlignment="1">
      <alignment horizontal="center" vertical="center"/>
    </xf>
    <xf numFmtId="170" fontId="10" fillId="0" borderId="41" xfId="19" applyNumberFormat="1" applyFont="1" applyBorder="1" applyAlignment="1">
      <alignment vertical="center"/>
    </xf>
    <xf numFmtId="170" fontId="10" fillId="0" borderId="41" xfId="19" applyNumberFormat="1" applyFont="1" applyFill="1" applyBorder="1" applyAlignment="1">
      <alignment vertical="center"/>
    </xf>
    <xf numFmtId="49" fontId="10" fillId="0" borderId="33" xfId="19" applyNumberFormat="1" applyFont="1" applyBorder="1" applyAlignment="1">
      <alignment horizontal="center" vertical="center"/>
    </xf>
    <xf numFmtId="0" fontId="10" fillId="0" borderId="38" xfId="18" applyFont="1" applyBorder="1" applyAlignment="1">
      <alignment horizontal="center" vertical="center"/>
    </xf>
    <xf numFmtId="0" fontId="10" fillId="0" borderId="38" xfId="18" quotePrefix="1" applyFont="1" applyBorder="1" applyAlignment="1">
      <alignment horizontal="center" vertical="center"/>
    </xf>
    <xf numFmtId="0" fontId="10" fillId="0" borderId="130" xfId="18" applyFont="1" applyBorder="1" applyAlignment="1">
      <alignment horizontal="center" vertical="center"/>
    </xf>
    <xf numFmtId="49" fontId="10" fillId="0" borderId="131" xfId="19" applyNumberFormat="1" applyFont="1" applyBorder="1" applyAlignment="1">
      <alignment horizontal="center" vertical="center"/>
    </xf>
    <xf numFmtId="0" fontId="10" fillId="0" borderId="131" xfId="9" applyFont="1" applyFill="1" applyBorder="1" applyAlignment="1">
      <alignment horizontal="center" vertical="center"/>
    </xf>
    <xf numFmtId="167" fontId="10" fillId="0" borderId="131" xfId="2" applyNumberFormat="1" applyFont="1" applyFill="1" applyBorder="1" applyAlignment="1">
      <alignment horizontal="right" vertical="center"/>
    </xf>
    <xf numFmtId="164" fontId="10" fillId="0" borderId="132" xfId="2" applyFont="1" applyBorder="1" applyAlignment="1">
      <alignment horizontal="center" vertical="center"/>
    </xf>
    <xf numFmtId="0" fontId="10" fillId="0" borderId="38" xfId="0" applyFont="1" applyBorder="1" applyAlignment="1">
      <alignment horizontal="center" vertical="center"/>
    </xf>
    <xf numFmtId="0" fontId="10" fillId="0" borderId="133" xfId="7" applyFont="1" applyBorder="1" applyAlignment="1">
      <alignment horizontal="center" vertical="center"/>
    </xf>
    <xf numFmtId="0" fontId="10" fillId="0" borderId="86" xfId="7" applyFont="1" applyBorder="1" applyAlignment="1">
      <alignment horizontal="center" vertical="center"/>
    </xf>
    <xf numFmtId="164" fontId="10" fillId="0" borderId="136" xfId="2" applyFont="1" applyBorder="1" applyAlignment="1">
      <alignment vertical="center"/>
    </xf>
    <xf numFmtId="0" fontId="10" fillId="0" borderId="53" xfId="7" applyFont="1" applyBorder="1" applyAlignment="1">
      <alignment horizontal="center" vertical="center"/>
    </xf>
    <xf numFmtId="0" fontId="10" fillId="0" borderId="33" xfId="7" applyFont="1" applyBorder="1" applyAlignment="1">
      <alignment horizontal="center" vertical="center"/>
    </xf>
    <xf numFmtId="169" fontId="10" fillId="0" borderId="129" xfId="7" applyNumberFormat="1" applyFont="1" applyBorder="1" applyAlignment="1">
      <alignment horizontal="right" vertical="center"/>
    </xf>
    <xf numFmtId="0" fontId="10" fillId="0" borderId="38" xfId="18" applyFont="1" applyFill="1" applyBorder="1" applyAlignment="1">
      <alignment horizontal="center" vertical="center"/>
    </xf>
    <xf numFmtId="49" fontId="10" fillId="0" borderId="33" xfId="19" applyNumberFormat="1" applyFont="1" applyFill="1" applyBorder="1" applyAlignment="1">
      <alignment horizontal="center" vertical="center"/>
    </xf>
    <xf numFmtId="164" fontId="10" fillId="0" borderId="39" xfId="2" applyFont="1" applyFill="1" applyBorder="1" applyAlignment="1">
      <alignment horizontal="center" vertical="center"/>
    </xf>
    <xf numFmtId="0" fontId="10" fillId="0" borderId="38" xfId="7" quotePrefix="1" applyFont="1" applyFill="1" applyBorder="1" applyAlignment="1">
      <alignment horizontal="center" vertical="center"/>
    </xf>
    <xf numFmtId="0" fontId="10" fillId="0" borderId="33" xfId="7" applyNumberFormat="1" applyFont="1" applyFill="1" applyBorder="1" applyAlignment="1">
      <alignment horizontal="center" vertical="center"/>
    </xf>
    <xf numFmtId="0" fontId="10" fillId="0" borderId="33" xfId="7" applyFont="1" applyFill="1" applyBorder="1" applyAlignment="1">
      <alignment horizontal="center" vertical="center"/>
    </xf>
    <xf numFmtId="164" fontId="10" fillId="0" borderId="33" xfId="2" applyFont="1" applyFill="1" applyBorder="1" applyAlignment="1">
      <alignment vertical="center"/>
    </xf>
    <xf numFmtId="0" fontId="10" fillId="0" borderId="18" xfId="3" applyFont="1" applyBorder="1" applyAlignment="1">
      <alignment horizontal="center"/>
    </xf>
    <xf numFmtId="0" fontId="10" fillId="0" borderId="133" xfId="7" applyFont="1" applyBorder="1" applyAlignment="1">
      <alignment horizontal="center"/>
    </xf>
    <xf numFmtId="0" fontId="10" fillId="0" borderId="44" xfId="7" applyFont="1" applyBorder="1" applyAlignment="1"/>
    <xf numFmtId="0" fontId="10" fillId="0" borderId="135" xfId="7" applyFont="1" applyBorder="1" applyAlignment="1"/>
    <xf numFmtId="0" fontId="10" fillId="0" borderId="85" xfId="7" applyFont="1" applyBorder="1" applyAlignment="1">
      <alignment horizontal="center"/>
    </xf>
    <xf numFmtId="171" fontId="10" fillId="0" borderId="85" xfId="5" applyNumberFormat="1" applyFont="1" applyBorder="1"/>
    <xf numFmtId="0" fontId="10" fillId="5" borderId="53" xfId="7" applyFont="1" applyFill="1" applyBorder="1" applyAlignment="1">
      <alignment horizontal="center"/>
    </xf>
    <xf numFmtId="0" fontId="10" fillId="5" borderId="33" xfId="7" applyNumberFormat="1" applyFont="1" applyFill="1" applyBorder="1" applyAlignment="1">
      <alignment horizontal="center"/>
    </xf>
    <xf numFmtId="0" fontId="10" fillId="5" borderId="33" xfId="7" applyFont="1" applyFill="1" applyBorder="1" applyAlignment="1">
      <alignment horizontal="center"/>
    </xf>
    <xf numFmtId="172" fontId="10" fillId="5" borderId="33" xfId="7" applyNumberFormat="1" applyFont="1" applyFill="1" applyBorder="1" applyAlignment="1">
      <alignment horizontal="right"/>
    </xf>
    <xf numFmtId="0" fontId="10" fillId="0" borderId="0" xfId="9" applyFont="1"/>
    <xf numFmtId="0" fontId="10" fillId="0" borderId="53" xfId="7" applyFont="1" applyBorder="1" applyAlignment="1">
      <alignment horizontal="center"/>
    </xf>
    <xf numFmtId="0" fontId="10" fillId="0" borderId="33" xfId="7" applyNumberFormat="1" applyFont="1" applyBorder="1" applyAlignment="1">
      <alignment horizontal="center"/>
    </xf>
    <xf numFmtId="172" fontId="10" fillId="7" borderId="33" xfId="7" applyNumberFormat="1" applyFont="1" applyFill="1" applyBorder="1" applyAlignment="1">
      <alignment horizontal="right"/>
    </xf>
    <xf numFmtId="0" fontId="18" fillId="0" borderId="0" xfId="9" applyFont="1" applyAlignment="1">
      <alignment vertical="center"/>
    </xf>
    <xf numFmtId="0" fontId="10" fillId="0" borderId="38" xfId="7" applyFont="1" applyBorder="1" applyAlignment="1">
      <alignment horizontal="center" vertical="center"/>
    </xf>
    <xf numFmtId="0" fontId="10" fillId="0" borderId="33" xfId="7" applyNumberFormat="1" applyFont="1" applyBorder="1" applyAlignment="1">
      <alignment horizontal="center" vertical="center"/>
    </xf>
    <xf numFmtId="0" fontId="10" fillId="0" borderId="38" xfId="7" applyFont="1" applyFill="1" applyBorder="1" applyAlignment="1">
      <alignment horizontal="center" vertical="center"/>
    </xf>
    <xf numFmtId="0" fontId="10" fillId="5" borderId="38" xfId="7" applyFont="1" applyFill="1" applyBorder="1" applyAlignment="1">
      <alignment horizontal="center" vertical="center"/>
    </xf>
    <xf numFmtId="0" fontId="10" fillId="5" borderId="33" xfId="7" applyNumberFormat="1" applyFont="1" applyFill="1" applyBorder="1" applyAlignment="1">
      <alignment horizontal="center" vertical="center"/>
    </xf>
    <xf numFmtId="0" fontId="10" fillId="5" borderId="33" xfId="7" applyFont="1" applyFill="1" applyBorder="1" applyAlignment="1">
      <alignment horizontal="center" vertical="center"/>
    </xf>
    <xf numFmtId="0" fontId="11" fillId="0" borderId="4" xfId="6" applyFont="1" applyFill="1" applyBorder="1" applyAlignment="1" applyProtection="1">
      <alignment horizontal="right" vertical="center"/>
      <protection locked="0"/>
    </xf>
    <xf numFmtId="0" fontId="11" fillId="0" borderId="0" xfId="6" applyFont="1" applyFill="1" applyBorder="1" applyAlignment="1" applyProtection="1">
      <alignment horizontal="right" vertical="center"/>
      <protection locked="0"/>
    </xf>
    <xf numFmtId="164" fontId="8" fillId="0" borderId="5" xfId="2" applyFont="1" applyFill="1" applyBorder="1" applyAlignment="1" applyProtection="1">
      <alignment horizontal="center" vertical="center" wrapText="1"/>
      <protection locked="0"/>
    </xf>
    <xf numFmtId="49" fontId="10" fillId="0" borderId="85" xfId="7" applyNumberFormat="1" applyFont="1" applyBorder="1" applyAlignment="1">
      <alignment horizontal="center"/>
    </xf>
    <xf numFmtId="169" fontId="10" fillId="0" borderId="129" xfId="7" applyNumberFormat="1" applyFont="1" applyBorder="1" applyAlignment="1">
      <alignment horizontal="right"/>
    </xf>
    <xf numFmtId="167" fontId="10" fillId="0" borderId="128" xfId="2" applyNumberFormat="1" applyFont="1" applyBorder="1"/>
    <xf numFmtId="167" fontId="10" fillId="0" borderId="121" xfId="2" applyNumberFormat="1" applyFont="1" applyBorder="1"/>
    <xf numFmtId="167" fontId="10" fillId="0" borderId="128" xfId="2" applyNumberFormat="1" applyFont="1" applyBorder="1" applyAlignment="1">
      <alignment vertical="center"/>
    </xf>
    <xf numFmtId="167" fontId="10" fillId="0" borderId="121" xfId="2" applyNumberFormat="1" applyFont="1" applyBorder="1" applyAlignment="1">
      <alignment vertical="center"/>
    </xf>
    <xf numFmtId="164" fontId="8" fillId="0" borderId="81" xfId="2" applyFont="1" applyFill="1" applyBorder="1" applyAlignment="1" applyProtection="1">
      <alignment horizontal="center" vertical="center"/>
    </xf>
    <xf numFmtId="0" fontId="17" fillId="0" borderId="0" xfId="19"/>
    <xf numFmtId="0" fontId="17" fillId="0" borderId="0" xfId="19" applyAlignment="1">
      <alignment horizontal="center"/>
    </xf>
    <xf numFmtId="0" fontId="11" fillId="0" borderId="3" xfId="6" applyFont="1" applyFill="1" applyBorder="1" applyAlignment="1" applyProtection="1">
      <alignment horizontal="right" vertical="center"/>
      <protection locked="0"/>
    </xf>
    <xf numFmtId="164" fontId="8" fillId="0" borderId="3" xfId="2" applyFont="1" applyFill="1" applyBorder="1" applyAlignment="1" applyProtection="1">
      <alignment horizontal="center" vertical="center" wrapText="1"/>
      <protection locked="0"/>
    </xf>
    <xf numFmtId="0" fontId="10" fillId="0" borderId="38" xfId="7" quotePrefix="1" applyFont="1" applyBorder="1" applyAlignment="1">
      <alignment horizontal="center" vertical="center"/>
    </xf>
    <xf numFmtId="0" fontId="10" fillId="0" borderId="33" xfId="0" applyFont="1" applyFill="1" applyBorder="1" applyAlignment="1">
      <alignment horizontal="center" vertical="center"/>
    </xf>
    <xf numFmtId="0" fontId="24" fillId="0" borderId="33" xfId="0" applyFont="1" applyFill="1" applyBorder="1" applyAlignment="1">
      <alignment horizontal="center" vertical="center"/>
    </xf>
    <xf numFmtId="164" fontId="10" fillId="0" borderId="33" xfId="2" applyNumberFormat="1" applyFont="1" applyFill="1" applyBorder="1" applyAlignment="1" applyProtection="1">
      <alignment horizontal="right" vertical="center"/>
    </xf>
    <xf numFmtId="0" fontId="10" fillId="0" borderId="84" xfId="0" applyFont="1" applyFill="1" applyBorder="1" applyAlignment="1">
      <alignment horizontal="center" vertical="center"/>
    </xf>
    <xf numFmtId="166" fontId="24" fillId="0" borderId="85" xfId="10" applyFont="1" applyFill="1" applyBorder="1" applyAlignment="1" applyProtection="1">
      <alignment horizontal="center" vertical="center" wrapText="1"/>
    </xf>
    <xf numFmtId="164" fontId="10" fillId="0" borderId="85" xfId="2" applyNumberFormat="1" applyFont="1" applyFill="1" applyBorder="1" applyAlignment="1" applyProtection="1">
      <alignment horizontal="right" vertical="center"/>
    </xf>
    <xf numFmtId="0" fontId="10" fillId="0" borderId="38" xfId="0" quotePrefix="1" applyFont="1" applyFill="1" applyBorder="1" applyAlignment="1">
      <alignment horizontal="center" vertical="center"/>
    </xf>
    <xf numFmtId="164" fontId="10" fillId="0" borderId="41" xfId="2" applyFont="1" applyFill="1" applyBorder="1" applyAlignment="1">
      <alignment horizontal="center" vertical="center"/>
    </xf>
    <xf numFmtId="164" fontId="10" fillId="5" borderId="41" xfId="2" applyFont="1" applyFill="1" applyBorder="1" applyAlignment="1" applyProtection="1">
      <alignment vertical="center"/>
    </xf>
    <xf numFmtId="0" fontId="11" fillId="6" borderId="137" xfId="8" applyFont="1" applyFill="1" applyBorder="1" applyAlignment="1" applyProtection="1">
      <alignment horizontal="center" vertical="center" wrapText="1"/>
      <protection locked="0"/>
    </xf>
    <xf numFmtId="164" fontId="10" fillId="0" borderId="39" xfId="2" applyFont="1" applyBorder="1"/>
    <xf numFmtId="0" fontId="10" fillId="5" borderId="138" xfId="0" applyFont="1" applyFill="1" applyBorder="1" applyAlignment="1">
      <alignment horizontal="center" vertical="center"/>
    </xf>
    <xf numFmtId="0" fontId="10" fillId="0" borderId="129" xfId="0" applyFont="1" applyFill="1" applyBorder="1" applyAlignment="1">
      <alignment horizontal="center" vertical="center"/>
    </xf>
    <xf numFmtId="167" fontId="10" fillId="0" borderId="129" xfId="2" applyNumberFormat="1" applyFont="1" applyFill="1" applyBorder="1" applyAlignment="1" applyProtection="1">
      <alignment horizontal="right" vertical="center"/>
    </xf>
    <xf numFmtId="164" fontId="10" fillId="5" borderId="129" xfId="2" applyFont="1" applyFill="1" applyBorder="1" applyAlignment="1">
      <alignment vertical="center"/>
    </xf>
    <xf numFmtId="164" fontId="10" fillId="0" borderId="36" xfId="2" applyFont="1" applyFill="1" applyBorder="1" applyAlignment="1" applyProtection="1">
      <alignment horizontal="center" vertical="center"/>
    </xf>
    <xf numFmtId="164" fontId="8" fillId="0" borderId="139" xfId="2" applyFont="1" applyFill="1" applyBorder="1" applyAlignment="1" applyProtection="1">
      <alignment horizontal="center" vertical="center"/>
    </xf>
    <xf numFmtId="0" fontId="11" fillId="6" borderId="128" xfId="8" applyFont="1" applyFill="1" applyBorder="1" applyAlignment="1" applyProtection="1">
      <alignment horizontal="center" vertical="center"/>
      <protection locked="0"/>
    </xf>
    <xf numFmtId="0" fontId="11" fillId="6" borderId="128" xfId="8" applyFont="1" applyFill="1" applyBorder="1" applyAlignment="1" applyProtection="1">
      <alignment horizontal="center" vertical="center" wrapText="1"/>
      <protection locked="0"/>
    </xf>
    <xf numFmtId="164" fontId="11" fillId="6" borderId="73" xfId="2" applyFont="1" applyFill="1" applyBorder="1" applyAlignment="1" applyProtection="1">
      <alignment horizontal="center" vertical="center" wrapText="1"/>
      <protection locked="0"/>
    </xf>
    <xf numFmtId="0" fontId="17" fillId="0" borderId="51" xfId="7" applyBorder="1"/>
    <xf numFmtId="0" fontId="17" fillId="0" borderId="48" xfId="7" applyBorder="1" applyAlignment="1">
      <alignment horizontal="center"/>
    </xf>
    <xf numFmtId="0" fontId="17" fillId="0" borderId="48" xfId="7" applyBorder="1"/>
    <xf numFmtId="164" fontId="17" fillId="0" borderId="52" xfId="2" applyFont="1" applyBorder="1" applyAlignment="1">
      <alignment horizontal="center" vertical="center"/>
    </xf>
    <xf numFmtId="0" fontId="17" fillId="0" borderId="38" xfId="7" applyBorder="1"/>
    <xf numFmtId="0" fontId="17" fillId="0" borderId="33" xfId="7" applyBorder="1" applyAlignment="1">
      <alignment horizontal="center"/>
    </xf>
    <xf numFmtId="0" fontId="17" fillId="0" borderId="33" xfId="7" applyFont="1" applyBorder="1"/>
    <xf numFmtId="0" fontId="17" fillId="0" borderId="33" xfId="7" applyBorder="1" applyAlignment="1"/>
    <xf numFmtId="164" fontId="17" fillId="0" borderId="33" xfId="2" applyFont="1" applyBorder="1"/>
    <xf numFmtId="0" fontId="17" fillId="0" borderId="33" xfId="7" applyBorder="1"/>
    <xf numFmtId="0" fontId="17" fillId="0" borderId="40" xfId="7" applyBorder="1"/>
    <xf numFmtId="0" fontId="17" fillId="0" borderId="41" xfId="7" applyBorder="1" applyAlignment="1">
      <alignment horizontal="center"/>
    </xf>
    <xf numFmtId="0" fontId="17" fillId="0" borderId="41" xfId="7" applyBorder="1"/>
    <xf numFmtId="164" fontId="17" fillId="0" borderId="41" xfId="2" applyFont="1" applyBorder="1"/>
    <xf numFmtId="164" fontId="10" fillId="0" borderId="42" xfId="2" applyFont="1" applyBorder="1"/>
    <xf numFmtId="0" fontId="11" fillId="6" borderId="78" xfId="8" applyFont="1" applyFill="1" applyBorder="1" applyAlignment="1" applyProtection="1">
      <alignment horizontal="center" vertical="center" wrapText="1"/>
      <protection locked="0"/>
    </xf>
    <xf numFmtId="0" fontId="11" fillId="6" borderId="114" xfId="8" applyFont="1" applyFill="1" applyBorder="1" applyAlignment="1" applyProtection="1">
      <alignment horizontal="center" vertical="center" wrapText="1"/>
      <protection locked="0"/>
    </xf>
    <xf numFmtId="0" fontId="10" fillId="0" borderId="133" xfId="19" applyFont="1" applyBorder="1"/>
    <xf numFmtId="0" fontId="10" fillId="0" borderId="44" xfId="19" applyFont="1" applyBorder="1" applyAlignment="1"/>
    <xf numFmtId="0" fontId="10" fillId="0" borderId="135" xfId="19" applyFont="1" applyBorder="1" applyAlignment="1"/>
    <xf numFmtId="0" fontId="10" fillId="0" borderId="85" xfId="19" applyFont="1" applyBorder="1" applyAlignment="1">
      <alignment horizontal="center"/>
    </xf>
    <xf numFmtId="43" fontId="10" fillId="0" borderId="72" xfId="5" applyFont="1" applyBorder="1"/>
    <xf numFmtId="43" fontId="10" fillId="0" borderId="39" xfId="19" applyNumberFormat="1" applyFont="1" applyBorder="1"/>
    <xf numFmtId="43" fontId="10" fillId="0" borderId="33" xfId="5" applyFont="1" applyBorder="1"/>
    <xf numFmtId="49" fontId="17" fillId="0" borderId="53" xfId="19" applyNumberFormat="1" applyFont="1" applyBorder="1" applyAlignment="1">
      <alignment horizontal="left"/>
    </xf>
    <xf numFmtId="0" fontId="10" fillId="0" borderId="136" xfId="19" applyFont="1" applyBorder="1"/>
    <xf numFmtId="0" fontId="17" fillId="0" borderId="44" xfId="19" applyFont="1" applyBorder="1" applyAlignment="1"/>
    <xf numFmtId="0" fontId="17" fillId="0" borderId="45" xfId="19" applyFont="1" applyBorder="1" applyAlignment="1"/>
    <xf numFmtId="0" fontId="17" fillId="0" borderId="33" xfId="19" applyFont="1" applyBorder="1" applyAlignment="1">
      <alignment horizontal="center"/>
    </xf>
    <xf numFmtId="170" fontId="10" fillId="0" borderId="33" xfId="19" applyNumberFormat="1" applyFont="1" applyBorder="1"/>
    <xf numFmtId="170" fontId="10" fillId="0" borderId="33" xfId="19" applyNumberFormat="1" applyFont="1" applyFill="1" applyBorder="1"/>
    <xf numFmtId="170" fontId="10" fillId="0" borderId="39" xfId="19" applyNumberFormat="1" applyFont="1" applyBorder="1"/>
    <xf numFmtId="0" fontId="10" fillId="0" borderId="85" xfId="20" applyFont="1" applyFill="1" applyBorder="1" applyAlignment="1">
      <alignment vertical="center"/>
    </xf>
    <xf numFmtId="168" fontId="10" fillId="0" borderId="85" xfId="10" applyNumberFormat="1" applyFont="1" applyFill="1" applyBorder="1" applyAlignment="1" applyProtection="1">
      <alignment horizontal="right" vertical="center"/>
    </xf>
    <xf numFmtId="43" fontId="10" fillId="0" borderId="85" xfId="5" applyFont="1" applyFill="1" applyBorder="1" applyAlignment="1" applyProtection="1">
      <alignment vertical="center"/>
    </xf>
    <xf numFmtId="43" fontId="10" fillId="0" borderId="39" xfId="19" applyNumberFormat="1" applyFont="1" applyBorder="1" applyAlignment="1">
      <alignment vertical="center"/>
    </xf>
    <xf numFmtId="0" fontId="10" fillId="0" borderId="70" xfId="8" applyFont="1" applyFill="1" applyBorder="1" applyAlignment="1">
      <alignment horizontal="center" vertical="center" wrapText="1"/>
    </xf>
    <xf numFmtId="166" fontId="10" fillId="0" borderId="128" xfId="10" applyFont="1" applyFill="1" applyBorder="1" applyAlignment="1" applyProtection="1">
      <alignment horizontal="center" vertical="center" wrapText="1"/>
    </xf>
    <xf numFmtId="168" fontId="10" fillId="0" borderId="128" xfId="10" applyNumberFormat="1" applyFont="1" applyFill="1" applyBorder="1" applyAlignment="1" applyProtection="1">
      <alignment horizontal="right" vertical="center"/>
    </xf>
    <xf numFmtId="43" fontId="10" fillId="0" borderId="128" xfId="5" applyFont="1" applyFill="1" applyBorder="1" applyAlignment="1" applyProtection="1">
      <alignment vertical="center"/>
    </xf>
    <xf numFmtId="43" fontId="10" fillId="0" borderId="33" xfId="2" applyNumberFormat="1" applyFont="1" applyFill="1" applyBorder="1" applyAlignment="1">
      <alignment vertical="center"/>
    </xf>
    <xf numFmtId="166" fontId="10" fillId="0" borderId="87" xfId="10" applyFont="1" applyFill="1" applyBorder="1" applyAlignment="1" applyProtection="1">
      <alignment vertical="center"/>
    </xf>
    <xf numFmtId="0" fontId="10" fillId="0" borderId="79" xfId="20" applyFont="1" applyFill="1" applyBorder="1" applyAlignment="1">
      <alignment horizontal="center"/>
    </xf>
    <xf numFmtId="0" fontId="10" fillId="0" borderId="80" xfId="20" applyFont="1" applyFill="1" applyBorder="1"/>
    <xf numFmtId="0" fontId="10" fillId="0" borderId="80" xfId="20" applyFont="1" applyFill="1" applyBorder="1" applyAlignment="1">
      <alignment horizontal="center"/>
    </xf>
    <xf numFmtId="43" fontId="10" fillId="0" borderId="81" xfId="5" applyFont="1" applyFill="1" applyBorder="1" applyAlignment="1" applyProtection="1">
      <alignment horizontal="center"/>
    </xf>
    <xf numFmtId="0" fontId="17" fillId="0" borderId="0" xfId="19" applyBorder="1"/>
    <xf numFmtId="0" fontId="17" fillId="0" borderId="0" xfId="19" applyBorder="1" applyAlignment="1">
      <alignment horizontal="center"/>
    </xf>
    <xf numFmtId="166" fontId="10" fillId="0" borderId="83" xfId="21" applyNumberFormat="1" applyFont="1" applyFill="1" applyBorder="1" applyAlignment="1" applyProtection="1">
      <alignment horizontal="center" vertical="center" wrapText="1"/>
      <protection locked="0"/>
    </xf>
    <xf numFmtId="166" fontId="10" fillId="0" borderId="87" xfId="21" applyFont="1" applyFill="1" applyBorder="1" applyAlignment="1" applyProtection="1">
      <alignment horizontal="center" vertical="center" wrapText="1"/>
      <protection locked="0"/>
    </xf>
    <xf numFmtId="166" fontId="8" fillId="0" borderId="81" xfId="21" applyFont="1" applyFill="1" applyBorder="1" applyAlignment="1" applyProtection="1">
      <alignment horizontal="center" vertical="center" wrapText="1"/>
      <protection locked="0"/>
    </xf>
    <xf numFmtId="173" fontId="10" fillId="0" borderId="85" xfId="2" applyNumberFormat="1" applyFont="1" applyBorder="1"/>
    <xf numFmtId="49" fontId="10" fillId="0" borderId="53" xfId="19" applyNumberFormat="1" applyFont="1" applyBorder="1" applyAlignment="1">
      <alignment horizontal="center"/>
    </xf>
    <xf numFmtId="0" fontId="10" fillId="0" borderId="33" xfId="19" applyFont="1" applyBorder="1" applyAlignment="1">
      <alignment horizontal="center"/>
    </xf>
    <xf numFmtId="173" fontId="10" fillId="0" borderId="33" xfId="2" applyNumberFormat="1" applyFont="1" applyBorder="1"/>
    <xf numFmtId="173" fontId="10" fillId="0" borderId="85" xfId="2" applyNumberFormat="1" applyFont="1" applyFill="1" applyBorder="1" applyAlignment="1" applyProtection="1">
      <alignment horizontal="right" vertical="center"/>
    </xf>
    <xf numFmtId="173" fontId="10" fillId="0" borderId="128" xfId="2" applyNumberFormat="1" applyFont="1" applyFill="1" applyBorder="1" applyAlignment="1" applyProtection="1">
      <alignment horizontal="right" vertical="center"/>
    </xf>
    <xf numFmtId="173" fontId="10" fillId="0" borderId="85" xfId="2" applyNumberFormat="1" applyFont="1" applyFill="1" applyBorder="1" applyAlignment="1" applyProtection="1">
      <alignment horizontal="center" vertical="center"/>
    </xf>
    <xf numFmtId="0" fontId="17" fillId="0" borderId="79" xfId="20" applyFont="1" applyFill="1" applyBorder="1" applyAlignment="1">
      <alignment horizontal="center"/>
    </xf>
    <xf numFmtId="0" fontId="0" fillId="5" borderId="0" xfId="0" applyFill="1"/>
    <xf numFmtId="43" fontId="0" fillId="5" borderId="39" xfId="1" applyFont="1" applyFill="1" applyBorder="1"/>
    <xf numFmtId="43" fontId="0" fillId="5" borderId="39" xfId="1" applyFont="1" applyFill="1" applyBorder="1" applyAlignment="1">
      <alignment vertical="center"/>
    </xf>
    <xf numFmtId="0" fontId="12" fillId="8" borderId="38" xfId="2" applyNumberFormat="1" applyFont="1" applyFill="1" applyBorder="1" applyAlignment="1">
      <alignment horizontal="center"/>
    </xf>
    <xf numFmtId="0" fontId="12" fillId="0" borderId="38" xfId="2" applyNumberFormat="1" applyFont="1" applyFill="1" applyBorder="1" applyAlignment="1">
      <alignment horizontal="center"/>
    </xf>
    <xf numFmtId="0" fontId="12" fillId="4" borderId="38" xfId="2" applyNumberFormat="1" applyFont="1" applyFill="1" applyBorder="1" applyAlignment="1">
      <alignment horizontal="center" vertical="center"/>
    </xf>
    <xf numFmtId="0" fontId="12" fillId="0" borderId="38" xfId="2" applyNumberFormat="1" applyFont="1" applyFill="1" applyBorder="1" applyAlignment="1">
      <alignment horizontal="center" vertical="center"/>
    </xf>
    <xf numFmtId="0" fontId="12" fillId="5" borderId="38" xfId="2" applyNumberFormat="1" applyFont="1" applyFill="1" applyBorder="1" applyAlignment="1">
      <alignment horizontal="center" vertical="center"/>
    </xf>
    <xf numFmtId="0" fontId="8" fillId="8" borderId="38" xfId="2" applyNumberFormat="1" applyFont="1" applyFill="1" applyBorder="1" applyAlignment="1">
      <alignment horizontal="center"/>
    </xf>
    <xf numFmtId="0" fontId="8" fillId="0" borderId="38" xfId="2" applyNumberFormat="1" applyFont="1" applyFill="1" applyBorder="1" applyAlignment="1">
      <alignment horizontal="center" vertical="center"/>
    </xf>
    <xf numFmtId="0" fontId="8" fillId="4" borderId="38" xfId="2" applyNumberFormat="1" applyFont="1" applyFill="1" applyBorder="1" applyAlignment="1">
      <alignment horizontal="center" vertical="center"/>
    </xf>
    <xf numFmtId="0" fontId="8" fillId="5" borderId="38" xfId="2" applyNumberFormat="1" applyFont="1" applyFill="1" applyBorder="1" applyAlignment="1">
      <alignment horizontal="center" vertical="center"/>
    </xf>
    <xf numFmtId="0" fontId="12" fillId="8" borderId="38" xfId="2" applyNumberFormat="1" applyFont="1" applyFill="1" applyBorder="1" applyAlignment="1">
      <alignment horizontal="center" vertical="center"/>
    </xf>
    <xf numFmtId="0" fontId="12" fillId="7" borderId="38" xfId="2" applyNumberFormat="1" applyFont="1" applyFill="1" applyBorder="1" applyAlignment="1">
      <alignment horizontal="center" vertical="center"/>
    </xf>
    <xf numFmtId="0" fontId="12" fillId="0" borderId="38" xfId="0" applyFont="1" applyFill="1" applyBorder="1" applyAlignment="1">
      <alignment horizontal="center"/>
    </xf>
    <xf numFmtId="0" fontId="12" fillId="0" borderId="38" xfId="0" applyFont="1" applyFill="1" applyBorder="1" applyAlignment="1">
      <alignment horizontal="center" vertical="center"/>
    </xf>
    <xf numFmtId="0" fontId="13" fillId="5" borderId="38" xfId="0" applyFont="1" applyFill="1" applyBorder="1" applyAlignment="1">
      <alignment horizontal="center" vertical="center"/>
    </xf>
    <xf numFmtId="0" fontId="8" fillId="0" borderId="38" xfId="0" applyFont="1" applyFill="1" applyBorder="1" applyAlignment="1">
      <alignment horizontal="center" vertical="center"/>
    </xf>
    <xf numFmtId="0" fontId="8" fillId="5" borderId="38" xfId="0" applyFont="1" applyFill="1" applyBorder="1" applyAlignment="1">
      <alignment horizontal="center" vertical="center"/>
    </xf>
    <xf numFmtId="0" fontId="12" fillId="8" borderId="38" xfId="0" applyFont="1" applyFill="1" applyBorder="1" applyAlignment="1">
      <alignment horizontal="center" vertical="center"/>
    </xf>
    <xf numFmtId="0" fontId="13" fillId="7" borderId="38" xfId="0" applyFont="1" applyFill="1" applyBorder="1" applyAlignment="1">
      <alignment horizontal="center" vertical="center"/>
    </xf>
    <xf numFmtId="43" fontId="0" fillId="0" borderId="0" xfId="0" applyNumberFormat="1"/>
    <xf numFmtId="43" fontId="1" fillId="5" borderId="45" xfId="1" applyFont="1" applyFill="1" applyBorder="1"/>
    <xf numFmtId="43" fontId="1" fillId="5" borderId="33" xfId="1" applyFont="1" applyFill="1" applyBorder="1"/>
    <xf numFmtId="43" fontId="1" fillId="5" borderId="45" xfId="1" applyFont="1" applyFill="1" applyBorder="1" applyAlignment="1">
      <alignment vertical="center"/>
    </xf>
    <xf numFmtId="43" fontId="1" fillId="5" borderId="33" xfId="1" applyFont="1" applyFill="1" applyBorder="1" applyAlignment="1">
      <alignment vertical="center"/>
    </xf>
    <xf numFmtId="43" fontId="13" fillId="5" borderId="45" xfId="1" applyFont="1" applyFill="1" applyBorder="1" applyAlignment="1">
      <alignment horizontal="center" vertical="center"/>
    </xf>
    <xf numFmtId="43" fontId="13" fillId="5" borderId="20" xfId="1" applyFont="1" applyFill="1" applyBorder="1" applyAlignment="1">
      <alignment horizontal="center" vertical="center"/>
    </xf>
    <xf numFmtId="43" fontId="13" fillId="5" borderId="33" xfId="1" applyFont="1" applyFill="1" applyBorder="1" applyAlignment="1">
      <alignment horizontal="center" vertical="center"/>
    </xf>
    <xf numFmtId="0" fontId="12" fillId="4" borderId="53" xfId="0" applyFont="1" applyFill="1" applyBorder="1" applyAlignment="1">
      <alignment horizontal="center" vertical="center"/>
    </xf>
    <xf numFmtId="0" fontId="8" fillId="8" borderId="53" xfId="0" applyFont="1" applyFill="1" applyBorder="1" applyAlignment="1">
      <alignment horizontal="center"/>
    </xf>
    <xf numFmtId="0" fontId="8" fillId="8" borderId="33" xfId="0" applyFont="1" applyFill="1" applyBorder="1" applyAlignment="1">
      <alignment horizontal="center"/>
    </xf>
    <xf numFmtId="43" fontId="13" fillId="9" borderId="33" xfId="1" applyFont="1" applyFill="1" applyBorder="1" applyAlignment="1">
      <alignment horizontal="center" vertical="center"/>
    </xf>
    <xf numFmtId="0" fontId="12" fillId="4" borderId="18" xfId="0" applyFont="1" applyFill="1" applyBorder="1" applyAlignment="1">
      <alignment horizontal="center" vertical="center"/>
    </xf>
    <xf numFmtId="0" fontId="12" fillId="4" borderId="129" xfId="0" applyFont="1" applyFill="1" applyBorder="1" applyAlignment="1">
      <alignment horizontal="center" vertical="center"/>
    </xf>
    <xf numFmtId="0" fontId="12" fillId="8" borderId="33" xfId="2" applyNumberFormat="1" applyFont="1" applyFill="1" applyBorder="1" applyAlignment="1">
      <alignment horizontal="center"/>
    </xf>
    <xf numFmtId="43" fontId="2" fillId="9" borderId="39" xfId="1" applyFont="1" applyFill="1" applyBorder="1"/>
    <xf numFmtId="0" fontId="12" fillId="5" borderId="38" xfId="2" applyNumberFormat="1" applyFont="1" applyFill="1" applyBorder="1" applyAlignment="1">
      <alignment horizontal="center"/>
    </xf>
    <xf numFmtId="0" fontId="12" fillId="5" borderId="51" xfId="2" applyNumberFormat="1" applyFont="1" applyFill="1" applyBorder="1" applyAlignment="1">
      <alignment horizontal="center"/>
    </xf>
    <xf numFmtId="0" fontId="12" fillId="5" borderId="48" xfId="2" applyNumberFormat="1" applyFont="1" applyFill="1" applyBorder="1" applyAlignment="1">
      <alignment horizontal="center"/>
    </xf>
    <xf numFmtId="0" fontId="11" fillId="6" borderId="73" xfId="6" applyFont="1" applyFill="1" applyBorder="1" applyAlignment="1" applyProtection="1">
      <alignment horizontal="center" vertical="center"/>
      <protection locked="0"/>
    </xf>
    <xf numFmtId="0" fontId="10" fillId="0" borderId="133" xfId="7" applyFont="1" applyBorder="1"/>
    <xf numFmtId="43" fontId="10" fillId="0" borderId="39" xfId="7" applyNumberFormat="1" applyFont="1" applyBorder="1"/>
    <xf numFmtId="49" fontId="17" fillId="0" borderId="53" xfId="7" applyNumberFormat="1" applyFont="1" applyBorder="1" applyAlignment="1">
      <alignment horizontal="left"/>
    </xf>
    <xf numFmtId="0" fontId="10" fillId="0" borderId="136" xfId="7" applyFont="1" applyBorder="1"/>
    <xf numFmtId="0" fontId="17" fillId="0" borderId="44" xfId="7" applyFont="1" applyBorder="1" applyAlignment="1"/>
    <xf numFmtId="0" fontId="17" fillId="0" borderId="45" xfId="7" applyFont="1" applyBorder="1" applyAlignment="1"/>
    <xf numFmtId="0" fontId="17" fillId="0" borderId="33" xfId="7" applyFont="1" applyBorder="1" applyAlignment="1">
      <alignment horizontal="center"/>
    </xf>
    <xf numFmtId="170" fontId="10" fillId="0" borderId="33" xfId="7" applyNumberFormat="1" applyFont="1" applyBorder="1"/>
    <xf numFmtId="170" fontId="10" fillId="0" borderId="33" xfId="7" applyNumberFormat="1" applyFont="1" applyFill="1" applyBorder="1"/>
    <xf numFmtId="170" fontId="10" fillId="0" borderId="39" xfId="7" applyNumberFormat="1" applyFont="1" applyBorder="1"/>
    <xf numFmtId="43" fontId="10" fillId="0" borderId="39" xfId="7" applyNumberFormat="1" applyFont="1" applyBorder="1" applyAlignment="1">
      <alignment vertical="center"/>
    </xf>
    <xf numFmtId="0" fontId="17" fillId="0" borderId="0" xfId="7" applyBorder="1"/>
    <xf numFmtId="0" fontId="17" fillId="0" borderId="0" xfId="7" applyBorder="1" applyAlignment="1">
      <alignment horizontal="center"/>
    </xf>
    <xf numFmtId="166" fontId="8" fillId="0" borderId="0" xfId="21" applyFont="1" applyFill="1" applyBorder="1" applyAlignment="1" applyProtection="1">
      <alignment horizontal="center" vertical="center" wrapText="1"/>
      <protection locked="0"/>
    </xf>
    <xf numFmtId="168" fontId="10" fillId="0" borderId="86" xfId="10" applyNumberFormat="1" applyFont="1" applyFill="1" applyBorder="1" applyAlignment="1" applyProtection="1">
      <alignment horizontal="right" vertical="center"/>
    </xf>
    <xf numFmtId="167" fontId="10" fillId="0" borderId="85" xfId="2" applyNumberFormat="1" applyFont="1" applyFill="1" applyBorder="1" applyAlignment="1" applyProtection="1">
      <alignment horizontal="right" vertical="center"/>
    </xf>
    <xf numFmtId="167" fontId="10" fillId="0" borderId="33" xfId="2" applyNumberFormat="1" applyFont="1" applyBorder="1"/>
    <xf numFmtId="0" fontId="10" fillId="0" borderId="85" xfId="20" applyFont="1" applyFill="1" applyBorder="1"/>
    <xf numFmtId="0" fontId="10" fillId="0" borderId="38" xfId="19" applyFont="1" applyBorder="1" applyAlignment="1">
      <alignment horizontal="center" vertical="center"/>
    </xf>
    <xf numFmtId="0" fontId="10" fillId="0" borderId="33" xfId="19" applyNumberFormat="1" applyFont="1" applyBorder="1" applyAlignment="1">
      <alignment horizontal="center" vertical="center"/>
    </xf>
    <xf numFmtId="0" fontId="10" fillId="0" borderId="33" xfId="19" applyFont="1" applyBorder="1" applyAlignment="1">
      <alignment horizontal="center" vertical="center"/>
    </xf>
    <xf numFmtId="0" fontId="10" fillId="0" borderId="138" xfId="3" applyFont="1" applyBorder="1" applyAlignment="1">
      <alignment horizontal="center"/>
    </xf>
    <xf numFmtId="0" fontId="10" fillId="0" borderId="19" xfId="7" applyFont="1" applyBorder="1" applyAlignment="1"/>
    <xf numFmtId="0" fontId="10" fillId="0" borderId="148" xfId="7" applyFont="1" applyBorder="1" applyAlignment="1"/>
    <xf numFmtId="0" fontId="10" fillId="0" borderId="128" xfId="7" applyFont="1" applyBorder="1" applyAlignment="1">
      <alignment horizontal="center"/>
    </xf>
    <xf numFmtId="168" fontId="10" fillId="0" borderId="72" xfId="7" applyNumberFormat="1" applyFont="1" applyBorder="1"/>
    <xf numFmtId="0" fontId="10" fillId="0" borderId="18" xfId="3" applyFont="1" applyBorder="1" applyAlignment="1">
      <alignment horizontal="center" vertical="center"/>
    </xf>
    <xf numFmtId="0" fontId="10" fillId="0" borderId="133" xfId="7" applyFont="1" applyBorder="1" applyAlignment="1">
      <alignment vertical="center"/>
    </xf>
    <xf numFmtId="0" fontId="10" fillId="0" borderId="44" xfId="7" applyFont="1" applyBorder="1" applyAlignment="1">
      <alignment vertical="center"/>
    </xf>
    <xf numFmtId="0" fontId="10" fillId="0" borderId="135" xfId="7" applyFont="1" applyBorder="1" applyAlignment="1">
      <alignment vertical="center"/>
    </xf>
    <xf numFmtId="0" fontId="10" fillId="0" borderId="85" xfId="7" applyFont="1" applyBorder="1" applyAlignment="1">
      <alignment horizontal="center" vertical="center"/>
    </xf>
    <xf numFmtId="43" fontId="10" fillId="0" borderId="72" xfId="5" applyFont="1" applyBorder="1" applyAlignment="1">
      <alignment vertical="center"/>
    </xf>
    <xf numFmtId="168" fontId="10" fillId="0" borderId="85" xfId="22" applyNumberFormat="1" applyFont="1" applyFill="1" applyBorder="1" applyAlignment="1" applyProtection="1">
      <alignment vertical="center"/>
    </xf>
    <xf numFmtId="43" fontId="10" fillId="0" borderId="33" xfId="5" applyFont="1" applyBorder="1" applyAlignment="1">
      <alignment vertical="center"/>
    </xf>
    <xf numFmtId="0" fontId="10" fillId="0" borderId="149" xfId="9" applyFont="1" applyFill="1" applyBorder="1" applyAlignment="1">
      <alignment horizontal="right" vertical="center"/>
    </xf>
    <xf numFmtId="0" fontId="10" fillId="5" borderId="85" xfId="20" applyFont="1" applyFill="1" applyBorder="1" applyAlignment="1">
      <alignment vertical="center"/>
    </xf>
    <xf numFmtId="168" fontId="10" fillId="5" borderId="85" xfId="10" applyNumberFormat="1" applyFont="1" applyFill="1" applyBorder="1" applyAlignment="1" applyProtection="1">
      <alignment horizontal="right" vertical="center"/>
    </xf>
    <xf numFmtId="164" fontId="10" fillId="5" borderId="149" xfId="2" applyFont="1" applyFill="1" applyBorder="1" applyAlignment="1">
      <alignment horizontal="right" vertical="center"/>
    </xf>
    <xf numFmtId="166" fontId="10" fillId="5" borderId="87" xfId="10" applyFont="1" applyFill="1" applyBorder="1" applyAlignment="1" applyProtection="1">
      <alignment vertical="center"/>
    </xf>
    <xf numFmtId="0" fontId="10" fillId="0" borderId="18" xfId="0" applyFont="1" applyBorder="1" applyAlignment="1">
      <alignment horizontal="center"/>
    </xf>
    <xf numFmtId="167" fontId="10" fillId="0" borderId="85" xfId="2" applyNumberFormat="1" applyFont="1" applyBorder="1"/>
    <xf numFmtId="164" fontId="10" fillId="0" borderId="85" xfId="2" applyFont="1" applyBorder="1"/>
    <xf numFmtId="164" fontId="10" fillId="0" borderId="128" xfId="2" applyFont="1" applyBorder="1"/>
    <xf numFmtId="0" fontId="10" fillId="0" borderId="38" xfId="0" applyFont="1" applyBorder="1" applyAlignment="1">
      <alignment horizontal="center"/>
    </xf>
    <xf numFmtId="164" fontId="10" fillId="0" borderId="121" xfId="2" applyFont="1" applyBorder="1"/>
    <xf numFmtId="0" fontId="10" fillId="0" borderId="85" xfId="7" applyFont="1" applyBorder="1" applyAlignment="1">
      <alignment vertical="center"/>
    </xf>
    <xf numFmtId="167" fontId="10" fillId="0" borderId="33" xfId="2" applyNumberFormat="1" applyFont="1" applyBorder="1" applyAlignment="1">
      <alignment horizontal="right" vertical="center"/>
    </xf>
    <xf numFmtId="49" fontId="17" fillId="0" borderId="7" xfId="7" applyNumberFormat="1" applyFont="1" applyBorder="1" applyAlignment="1">
      <alignment horizontal="left"/>
    </xf>
    <xf numFmtId="0" fontId="17" fillId="0" borderId="80" xfId="7" applyFont="1" applyBorder="1" applyAlignment="1"/>
    <xf numFmtId="0" fontId="17" fillId="0" borderId="58" xfId="7" applyFont="1" applyBorder="1" applyAlignment="1"/>
    <xf numFmtId="0" fontId="17" fillId="0" borderId="59" xfId="7" applyFont="1" applyBorder="1" applyAlignment="1"/>
    <xf numFmtId="0" fontId="17" fillId="0" borderId="41" xfId="7" applyFont="1" applyBorder="1" applyAlignment="1">
      <alignment horizontal="center"/>
    </xf>
    <xf numFmtId="170" fontId="10" fillId="0" borderId="41" xfId="7" applyNumberFormat="1" applyFont="1" applyBorder="1"/>
    <xf numFmtId="170" fontId="10" fillId="0" borderId="41" xfId="7" applyNumberFormat="1" applyFont="1" applyFill="1" applyBorder="1"/>
    <xf numFmtId="170" fontId="10" fillId="0" borderId="42" xfId="7" applyNumberFormat="1" applyFont="1" applyBorder="1"/>
    <xf numFmtId="0" fontId="10" fillId="0" borderId="85" xfId="0" applyFont="1" applyFill="1" applyBorder="1" applyAlignment="1">
      <alignment vertical="center"/>
    </xf>
    <xf numFmtId="171" fontId="10" fillId="0" borderId="33" xfId="2" applyNumberFormat="1" applyFont="1" applyFill="1" applyBorder="1" applyAlignment="1">
      <alignment vertical="center"/>
    </xf>
    <xf numFmtId="164" fontId="10" fillId="0" borderId="106" xfId="2" applyFont="1" applyFill="1" applyBorder="1" applyAlignment="1" applyProtection="1">
      <alignment vertical="center"/>
    </xf>
    <xf numFmtId="166" fontId="10" fillId="0" borderId="87" xfId="22" applyFont="1" applyFill="1" applyBorder="1" applyAlignment="1" applyProtection="1">
      <alignment horizontal="center" vertical="center"/>
    </xf>
    <xf numFmtId="164" fontId="10" fillId="0" borderId="85" xfId="2" applyFont="1" applyFill="1" applyBorder="1" applyAlignment="1" applyProtection="1">
      <alignment vertical="center"/>
    </xf>
    <xf numFmtId="0" fontId="10" fillId="5" borderId="53" xfId="9" applyFont="1" applyFill="1" applyBorder="1" applyAlignment="1">
      <alignment horizontal="center" vertical="center"/>
    </xf>
    <xf numFmtId="0" fontId="10" fillId="5" borderId="85" xfId="0" applyFont="1" applyFill="1" applyBorder="1" applyAlignment="1">
      <alignment vertical="center"/>
    </xf>
    <xf numFmtId="171" fontId="10" fillId="5" borderId="33" xfId="2" applyNumberFormat="1" applyFont="1" applyFill="1" applyBorder="1" applyAlignment="1">
      <alignment vertical="center"/>
    </xf>
    <xf numFmtId="43" fontId="10" fillId="5" borderId="33" xfId="2" applyNumberFormat="1" applyFont="1" applyFill="1" applyBorder="1" applyAlignment="1">
      <alignment vertical="center"/>
    </xf>
    <xf numFmtId="166" fontId="10" fillId="5" borderId="120" xfId="10" applyFont="1" applyFill="1" applyBorder="1" applyAlignment="1" applyProtection="1">
      <alignment vertical="center"/>
    </xf>
    <xf numFmtId="166" fontId="10" fillId="0" borderId="120" xfId="10" applyFont="1" applyFill="1" applyBorder="1" applyAlignment="1" applyProtection="1">
      <alignment vertical="center"/>
    </xf>
    <xf numFmtId="0" fontId="10" fillId="0" borderId="85" xfId="0" applyFont="1" applyFill="1" applyBorder="1"/>
    <xf numFmtId="39" fontId="10" fillId="0" borderId="33" xfId="7" applyNumberFormat="1" applyFont="1" applyBorder="1" applyAlignment="1">
      <alignment horizontal="right"/>
    </xf>
    <xf numFmtId="0" fontId="10" fillId="0" borderId="102" xfId="0" applyFont="1" applyFill="1" applyBorder="1"/>
    <xf numFmtId="0" fontId="10" fillId="0" borderId="102" xfId="0" applyFont="1" applyFill="1" applyBorder="1" applyAlignment="1">
      <alignment horizontal="center"/>
    </xf>
    <xf numFmtId="164" fontId="10" fillId="0" borderId="81" xfId="2" applyFont="1" applyFill="1" applyBorder="1" applyAlignment="1" applyProtection="1">
      <alignment horizontal="center"/>
    </xf>
    <xf numFmtId="165" fontId="18" fillId="0" borderId="0" xfId="6" applyNumberFormat="1" applyFont="1" applyBorder="1" applyAlignment="1" applyProtection="1">
      <alignment horizontal="center" vertical="center" wrapText="1"/>
      <protection locked="0"/>
    </xf>
    <xf numFmtId="0" fontId="17" fillId="0" borderId="0" xfId="6" applyFont="1" applyBorder="1" applyAlignment="1" applyProtection="1">
      <alignment horizontal="center" vertical="center"/>
      <protection locked="0"/>
    </xf>
    <xf numFmtId="165" fontId="10" fillId="0" borderId="85" xfId="8" applyNumberFormat="1" applyFont="1" applyFill="1" applyBorder="1" applyAlignment="1">
      <alignment vertical="center" wrapText="1"/>
    </xf>
    <xf numFmtId="0" fontId="10" fillId="0" borderId="155" xfId="8" applyFont="1" applyFill="1" applyBorder="1" applyAlignment="1">
      <alignment horizontal="center" vertical="center" wrapText="1"/>
    </xf>
    <xf numFmtId="166" fontId="10" fillId="0" borderId="122" xfId="10" applyFont="1" applyFill="1" applyBorder="1" applyAlignment="1" applyProtection="1">
      <alignment vertical="center"/>
    </xf>
    <xf numFmtId="165" fontId="10" fillId="0" borderId="102" xfId="8" applyNumberFormat="1" applyFont="1" applyFill="1" applyBorder="1" applyAlignment="1">
      <alignment vertical="center" wrapText="1"/>
    </xf>
    <xf numFmtId="166" fontId="10" fillId="0" borderId="103" xfId="10" applyFont="1" applyFill="1" applyBorder="1" applyAlignment="1" applyProtection="1">
      <alignment vertical="center"/>
    </xf>
    <xf numFmtId="164" fontId="10" fillId="0" borderId="87" xfId="2" applyFont="1" applyFill="1" applyBorder="1" applyAlignment="1" applyProtection="1">
      <alignment vertical="center"/>
    </xf>
    <xf numFmtId="164" fontId="10" fillId="0" borderId="122" xfId="2" applyFont="1" applyFill="1" applyBorder="1" applyAlignment="1" applyProtection="1">
      <alignment vertical="center"/>
    </xf>
    <xf numFmtId="166" fontId="8" fillId="0" borderId="0" xfId="23" applyFont="1" applyFill="1" applyBorder="1" applyAlignment="1" applyProtection="1">
      <alignment horizontal="right"/>
    </xf>
    <xf numFmtId="169" fontId="10" fillId="7" borderId="102" xfId="7" applyNumberFormat="1" applyFont="1" applyFill="1" applyBorder="1" applyAlignment="1">
      <alignment horizontal="right" vertical="center"/>
    </xf>
    <xf numFmtId="0" fontId="10" fillId="0" borderId="7" xfId="8" applyFont="1" applyFill="1" applyBorder="1" applyAlignment="1">
      <alignment horizontal="center" vertical="center" wrapText="1"/>
    </xf>
    <xf numFmtId="0" fontId="10" fillId="0" borderId="156" xfId="8" applyFont="1" applyFill="1" applyBorder="1" applyAlignment="1" applyProtection="1">
      <alignment horizontal="center" vertical="center" wrapText="1"/>
      <protection locked="0"/>
    </xf>
    <xf numFmtId="0" fontId="10" fillId="0" borderId="96" xfId="9" applyFont="1" applyFill="1" applyBorder="1" applyAlignment="1">
      <alignment horizontal="center" vertical="center"/>
    </xf>
    <xf numFmtId="165" fontId="10" fillId="0" borderId="158" xfId="8" applyNumberFormat="1" applyFont="1" applyFill="1" applyBorder="1" applyAlignment="1">
      <alignment horizontal="center" vertical="center" wrapText="1"/>
    </xf>
    <xf numFmtId="0" fontId="10" fillId="0" borderId="86" xfId="9" applyFont="1" applyFill="1" applyBorder="1" applyAlignment="1"/>
    <xf numFmtId="0" fontId="10" fillId="0" borderId="106" xfId="9" applyFont="1" applyFill="1" applyBorder="1" applyAlignment="1"/>
    <xf numFmtId="0" fontId="10" fillId="0" borderId="85" xfId="9" applyFont="1" applyFill="1" applyBorder="1" applyAlignment="1">
      <alignment horizontal="center"/>
    </xf>
    <xf numFmtId="43" fontId="10" fillId="0" borderId="33" xfId="2" applyNumberFormat="1" applyFont="1" applyFill="1" applyBorder="1" applyAlignment="1">
      <alignment horizontal="right" vertical="center"/>
    </xf>
    <xf numFmtId="0" fontId="10" fillId="0" borderId="159" xfId="9" applyFont="1" applyFill="1" applyBorder="1" applyAlignment="1">
      <alignment horizontal="center" vertical="center"/>
    </xf>
    <xf numFmtId="0" fontId="10" fillId="0" borderId="160" xfId="9" applyFont="1" applyFill="1" applyBorder="1" applyAlignment="1"/>
    <xf numFmtId="0" fontId="10" fillId="0" borderId="68" xfId="9" applyFont="1" applyFill="1" applyBorder="1" applyAlignment="1"/>
    <xf numFmtId="0" fontId="10" fillId="0" borderId="158" xfId="9" applyFont="1" applyFill="1" applyBorder="1" applyAlignment="1">
      <alignment horizontal="center"/>
    </xf>
    <xf numFmtId="166" fontId="10" fillId="0" borderId="161" xfId="10" applyFont="1" applyFill="1" applyBorder="1" applyAlignment="1" applyProtection="1">
      <alignment vertical="center"/>
    </xf>
    <xf numFmtId="165" fontId="10" fillId="5" borderId="158" xfId="8" applyNumberFormat="1" applyFont="1" applyFill="1" applyBorder="1" applyAlignment="1">
      <alignment horizontal="center" vertical="center" wrapText="1"/>
    </xf>
    <xf numFmtId="167" fontId="10" fillId="5" borderId="85" xfId="2" applyNumberFormat="1" applyFont="1" applyFill="1" applyBorder="1" applyAlignment="1" applyProtection="1">
      <alignment horizontal="center" vertical="center"/>
    </xf>
    <xf numFmtId="0" fontId="11" fillId="6" borderId="73" xfId="8" applyFont="1" applyFill="1" applyBorder="1" applyAlignment="1" applyProtection="1">
      <alignment horizontal="center" vertical="center" wrapText="1"/>
      <protection locked="0"/>
    </xf>
    <xf numFmtId="0" fontId="10" fillId="0" borderId="38" xfId="8" applyFont="1" applyFill="1" applyBorder="1" applyAlignment="1">
      <alignment horizontal="center" vertical="center" wrapText="1"/>
    </xf>
    <xf numFmtId="165" fontId="10" fillId="0" borderId="33" xfId="8" applyNumberFormat="1" applyFont="1" applyFill="1" applyBorder="1" applyAlignment="1">
      <alignment horizontal="center" vertical="center" wrapText="1"/>
    </xf>
    <xf numFmtId="167" fontId="10" fillId="0" borderId="33" xfId="2" applyNumberFormat="1" applyFont="1" applyFill="1" applyBorder="1" applyAlignment="1" applyProtection="1">
      <alignment horizontal="right"/>
    </xf>
    <xf numFmtId="166" fontId="10" fillId="0" borderId="33" xfId="24" applyFont="1" applyFill="1" applyBorder="1" applyAlignment="1" applyProtection="1"/>
    <xf numFmtId="166" fontId="10" fillId="0" borderId="39" xfId="10" applyFont="1" applyFill="1" applyBorder="1" applyAlignment="1" applyProtection="1">
      <alignment vertical="center"/>
    </xf>
    <xf numFmtId="0" fontId="10" fillId="0" borderId="38" xfId="9" applyFont="1" applyFill="1" applyBorder="1" applyAlignment="1">
      <alignment horizontal="center" vertical="center"/>
    </xf>
    <xf numFmtId="0" fontId="10" fillId="0" borderId="33" xfId="9" applyFont="1" applyFill="1" applyBorder="1" applyAlignment="1"/>
    <xf numFmtId="167" fontId="10" fillId="0" borderId="33" xfId="2" applyNumberFormat="1" applyFont="1" applyFill="1" applyBorder="1" applyAlignment="1" applyProtection="1">
      <alignment horizontal="center" vertical="center"/>
    </xf>
    <xf numFmtId="0" fontId="10" fillId="0" borderId="40" xfId="8" applyFont="1" applyFill="1" applyBorder="1" applyAlignment="1">
      <alignment horizontal="center" vertical="center" wrapText="1"/>
    </xf>
    <xf numFmtId="0" fontId="10" fillId="0" borderId="41" xfId="8" applyFont="1" applyFill="1" applyBorder="1" applyAlignment="1" applyProtection="1">
      <alignment horizontal="center" vertical="center" wrapText="1"/>
      <protection locked="0"/>
    </xf>
    <xf numFmtId="166" fontId="10" fillId="0" borderId="41" xfId="10" applyFont="1" applyFill="1" applyBorder="1" applyAlignment="1" applyProtection="1">
      <alignment horizontal="center" vertical="center" wrapText="1"/>
    </xf>
    <xf numFmtId="169" fontId="10" fillId="7" borderId="41" xfId="7" applyNumberFormat="1" applyFont="1" applyFill="1" applyBorder="1" applyAlignment="1">
      <alignment horizontal="right"/>
    </xf>
    <xf numFmtId="166" fontId="10" fillId="0" borderId="42" xfId="10" applyFont="1" applyFill="1" applyBorder="1" applyAlignment="1" applyProtection="1">
      <alignment vertical="center"/>
    </xf>
    <xf numFmtId="165" fontId="10" fillId="0" borderId="33" xfId="8" applyNumberFormat="1" applyFont="1" applyFill="1" applyBorder="1" applyAlignment="1">
      <alignment vertical="center" wrapText="1"/>
    </xf>
    <xf numFmtId="173" fontId="10" fillId="0" borderId="33" xfId="2" applyNumberFormat="1" applyFont="1" applyFill="1" applyBorder="1" applyAlignment="1" applyProtection="1">
      <alignment horizontal="center" vertical="center"/>
    </xf>
    <xf numFmtId="164" fontId="10" fillId="0" borderId="33" xfId="2" applyFont="1" applyFill="1" applyBorder="1" applyAlignment="1" applyProtection="1">
      <alignment vertical="center"/>
    </xf>
    <xf numFmtId="173" fontId="10" fillId="0" borderId="33" xfId="2" applyNumberFormat="1" applyFont="1" applyFill="1" applyBorder="1" applyAlignment="1" applyProtection="1">
      <alignment horizontal="right" vertical="center"/>
    </xf>
    <xf numFmtId="0" fontId="10" fillId="0" borderId="96" xfId="0" applyFont="1" applyFill="1" applyBorder="1" applyAlignment="1">
      <alignment horizontal="center"/>
    </xf>
    <xf numFmtId="0" fontId="10" fillId="0" borderId="96" xfId="0" applyNumberFormat="1" applyFont="1" applyFill="1" applyBorder="1" applyAlignment="1">
      <alignment horizontal="center"/>
    </xf>
    <xf numFmtId="0" fontId="10" fillId="0" borderId="80" xfId="0" applyFont="1" applyFill="1" applyBorder="1"/>
    <xf numFmtId="0" fontId="10" fillId="7" borderId="84" xfId="8" applyFont="1" applyFill="1" applyBorder="1" applyAlignment="1">
      <alignment horizontal="center" vertical="center" wrapText="1"/>
    </xf>
    <xf numFmtId="0" fontId="10" fillId="7" borderId="85" xfId="0" applyFont="1" applyFill="1" applyBorder="1"/>
    <xf numFmtId="166" fontId="10" fillId="7" borderId="85" xfId="10" applyFont="1" applyFill="1" applyBorder="1" applyAlignment="1" applyProtection="1">
      <alignment horizontal="center" vertical="center" wrapText="1"/>
    </xf>
    <xf numFmtId="167" fontId="10" fillId="7" borderId="85" xfId="2" applyNumberFormat="1" applyFont="1" applyFill="1" applyBorder="1" applyAlignment="1" applyProtection="1">
      <alignment horizontal="right" vertical="center"/>
    </xf>
    <xf numFmtId="164" fontId="10" fillId="7" borderId="85" xfId="2" applyFont="1" applyFill="1" applyBorder="1" applyAlignment="1" applyProtection="1">
      <alignment vertical="center"/>
    </xf>
    <xf numFmtId="0" fontId="10" fillId="5" borderId="147" xfId="8" applyFont="1" applyFill="1" applyBorder="1" applyAlignment="1">
      <alignment horizontal="center" vertical="center" wrapText="1"/>
    </xf>
    <xf numFmtId="0" fontId="10" fillId="5" borderId="33" xfId="8" applyFont="1" applyFill="1" applyBorder="1" applyAlignment="1">
      <alignment horizontal="right" vertical="center" wrapText="1"/>
    </xf>
    <xf numFmtId="43" fontId="10" fillId="5" borderId="39" xfId="7" applyNumberFormat="1" applyFont="1" applyFill="1" applyBorder="1" applyAlignment="1">
      <alignment vertical="center"/>
    </xf>
    <xf numFmtId="166" fontId="10" fillId="7" borderId="87" xfId="10" applyFont="1" applyFill="1" applyBorder="1" applyAlignment="1" applyProtection="1">
      <alignment vertical="center"/>
    </xf>
    <xf numFmtId="0" fontId="10" fillId="0" borderId="33" xfId="7" applyFont="1" applyBorder="1"/>
    <xf numFmtId="0" fontId="10" fillId="0" borderId="38" xfId="0" applyNumberFormat="1" applyFont="1" applyFill="1" applyBorder="1" applyAlignment="1">
      <alignment horizontal="center"/>
    </xf>
    <xf numFmtId="0" fontId="10" fillId="7" borderId="38" xfId="8" applyFont="1" applyFill="1" applyBorder="1" applyAlignment="1">
      <alignment horizontal="center" vertical="center" wrapText="1"/>
    </xf>
    <xf numFmtId="0" fontId="10" fillId="7" borderId="33" xfId="0" applyFont="1" applyFill="1" applyBorder="1"/>
    <xf numFmtId="0" fontId="10" fillId="7" borderId="33" xfId="8" applyFont="1" applyFill="1" applyBorder="1" applyAlignment="1">
      <alignment horizontal="center" vertical="center" wrapText="1"/>
    </xf>
    <xf numFmtId="167" fontId="10" fillId="7" borderId="33" xfId="2" applyNumberFormat="1" applyFont="1" applyFill="1" applyBorder="1" applyAlignment="1" applyProtection="1">
      <alignment horizontal="right" vertical="center"/>
    </xf>
    <xf numFmtId="164" fontId="10" fillId="7" borderId="33" xfId="2" applyFont="1" applyFill="1" applyBorder="1" applyAlignment="1" applyProtection="1">
      <alignment vertical="center"/>
    </xf>
    <xf numFmtId="166" fontId="10" fillId="7" borderId="39" xfId="10" applyFont="1" applyFill="1" applyBorder="1" applyAlignment="1" applyProtection="1">
      <alignment vertical="center"/>
    </xf>
    <xf numFmtId="0" fontId="10" fillId="0" borderId="41" xfId="0" applyFont="1" applyFill="1" applyBorder="1"/>
    <xf numFmtId="164" fontId="10" fillId="0" borderId="42" xfId="2" applyFont="1" applyFill="1" applyBorder="1" applyAlignment="1" applyProtection="1">
      <alignment horizontal="center"/>
    </xf>
    <xf numFmtId="0" fontId="10" fillId="0" borderId="33" xfId="7" applyFont="1" applyBorder="1" applyAlignment="1"/>
    <xf numFmtId="0" fontId="17" fillId="0" borderId="33" xfId="7" applyFont="1" applyBorder="1" applyAlignment="1"/>
    <xf numFmtId="0" fontId="10" fillId="0" borderId="33" xfId="0" applyFont="1" applyFill="1" applyBorder="1" applyAlignment="1">
      <alignment vertical="center"/>
    </xf>
    <xf numFmtId="0" fontId="10" fillId="0" borderId="33" xfId="8" applyFont="1" applyFill="1" applyBorder="1" applyAlignment="1">
      <alignment horizontal="center" vertical="center" wrapText="1"/>
    </xf>
    <xf numFmtId="167" fontId="10" fillId="0" borderId="33" xfId="2" applyNumberFormat="1" applyFont="1" applyFill="1" applyBorder="1" applyAlignment="1" applyProtection="1">
      <alignment vertical="center"/>
    </xf>
    <xf numFmtId="164" fontId="10" fillId="0" borderId="128" xfId="2" applyFont="1" applyFill="1" applyBorder="1" applyAlignment="1" applyProtection="1">
      <alignment vertical="center"/>
    </xf>
    <xf numFmtId="39" fontId="10" fillId="0" borderId="33" xfId="7" applyNumberFormat="1" applyFont="1" applyBorder="1" applyAlignment="1">
      <alignment horizontal="right" vertical="center"/>
    </xf>
    <xf numFmtId="164" fontId="10" fillId="0" borderId="165" xfId="2" applyFont="1" applyFill="1" applyBorder="1" applyAlignment="1" applyProtection="1">
      <alignment vertical="center"/>
    </xf>
    <xf numFmtId="0" fontId="10" fillId="0" borderId="102" xfId="0" applyFont="1" applyFill="1" applyBorder="1" applyAlignment="1">
      <alignment vertical="center"/>
    </xf>
    <xf numFmtId="0" fontId="10" fillId="0" borderId="101" xfId="0" applyFont="1" applyFill="1" applyBorder="1" applyAlignment="1">
      <alignment horizontal="center"/>
    </xf>
    <xf numFmtId="164" fontId="10" fillId="0" borderId="103" xfId="2" applyFont="1" applyFill="1" applyBorder="1" applyAlignment="1" applyProtection="1">
      <alignment horizontal="center"/>
    </xf>
    <xf numFmtId="0" fontId="10" fillId="0" borderId="38" xfId="25" applyFont="1" applyFill="1" applyBorder="1" applyAlignment="1">
      <alignment horizontal="center"/>
    </xf>
    <xf numFmtId="0" fontId="10" fillId="0" borderId="33" xfId="25" applyFont="1" applyFill="1" applyBorder="1"/>
    <xf numFmtId="0" fontId="10" fillId="0" borderId="33" xfId="25" applyFont="1" applyFill="1" applyBorder="1" applyAlignment="1">
      <alignment horizontal="center"/>
    </xf>
    <xf numFmtId="166" fontId="10" fillId="0" borderId="33" xfId="13" applyFont="1" applyFill="1" applyBorder="1" applyAlignment="1" applyProtection="1">
      <alignment vertical="center"/>
    </xf>
    <xf numFmtId="166" fontId="10" fillId="0" borderId="39" xfId="13" applyFont="1" applyFill="1" applyBorder="1" applyAlignment="1" applyProtection="1">
      <alignment horizontal="center"/>
    </xf>
    <xf numFmtId="0" fontId="10" fillId="0" borderId="84" xfId="25" applyFont="1" applyFill="1" applyBorder="1" applyAlignment="1">
      <alignment horizontal="center" vertical="center"/>
    </xf>
    <xf numFmtId="0" fontId="10" fillId="0" borderId="85" xfId="25" applyFont="1" applyFill="1" applyBorder="1" applyAlignment="1">
      <alignment vertical="center"/>
    </xf>
    <xf numFmtId="0" fontId="10" fillId="0" borderId="85" xfId="25" applyFont="1" applyFill="1" applyBorder="1" applyAlignment="1">
      <alignment horizontal="center" vertical="center"/>
    </xf>
    <xf numFmtId="166" fontId="10" fillId="0" borderId="85" xfId="13" applyFont="1" applyFill="1" applyBorder="1" applyAlignment="1" applyProtection="1">
      <alignment vertical="center"/>
    </xf>
    <xf numFmtId="0" fontId="10" fillId="7" borderId="38" xfId="25" applyFont="1" applyFill="1" applyBorder="1" applyAlignment="1">
      <alignment horizontal="center"/>
    </xf>
    <xf numFmtId="0" fontId="10" fillId="7" borderId="33" xfId="25" applyFont="1" applyFill="1" applyBorder="1"/>
    <xf numFmtId="166" fontId="10" fillId="7" borderId="33" xfId="10" applyFont="1" applyFill="1" applyBorder="1" applyAlignment="1" applyProtection="1">
      <alignment horizontal="center" vertical="center" wrapText="1"/>
    </xf>
    <xf numFmtId="166" fontId="10" fillId="7" borderId="33" xfId="13" applyFont="1" applyFill="1" applyBorder="1" applyAlignment="1" applyProtection="1">
      <alignment vertical="center"/>
    </xf>
    <xf numFmtId="0" fontId="13" fillId="7" borderId="38" xfId="25" applyFont="1" applyFill="1" applyBorder="1" applyAlignment="1">
      <alignment horizontal="center"/>
    </xf>
    <xf numFmtId="0" fontId="13" fillId="7" borderId="33" xfId="25" applyFont="1" applyFill="1" applyBorder="1"/>
    <xf numFmtId="166" fontId="13" fillId="7" borderId="33" xfId="10" applyFont="1" applyFill="1" applyBorder="1" applyAlignment="1" applyProtection="1">
      <alignment horizontal="center" vertical="center" wrapText="1"/>
    </xf>
    <xf numFmtId="167" fontId="13" fillId="7" borderId="33" xfId="2" applyNumberFormat="1" applyFont="1" applyFill="1" applyBorder="1" applyAlignment="1" applyProtection="1">
      <alignment horizontal="right" vertical="center"/>
    </xf>
    <xf numFmtId="166" fontId="13" fillId="7" borderId="33" xfId="13" applyFont="1" applyFill="1" applyBorder="1" applyAlignment="1" applyProtection="1">
      <alignment vertical="center"/>
    </xf>
    <xf numFmtId="166" fontId="13" fillId="7" borderId="39" xfId="10" applyFont="1" applyFill="1" applyBorder="1" applyAlignment="1" applyProtection="1">
      <alignment vertical="center"/>
    </xf>
    <xf numFmtId="0" fontId="10" fillId="0" borderId="38" xfId="25" applyFont="1" applyFill="1" applyBorder="1" applyAlignment="1">
      <alignment horizontal="center" vertical="center"/>
    </xf>
    <xf numFmtId="166" fontId="10" fillId="0" borderId="39" xfId="13" applyFont="1" applyFill="1" applyBorder="1" applyAlignment="1" applyProtection="1">
      <alignment vertical="center"/>
    </xf>
    <xf numFmtId="0" fontId="10" fillId="0" borderId="38" xfId="17" applyFont="1" applyFill="1" applyBorder="1" applyAlignment="1">
      <alignment horizontal="center"/>
    </xf>
    <xf numFmtId="0" fontId="10" fillId="0" borderId="33" xfId="17" applyFont="1" applyFill="1" applyBorder="1" applyAlignment="1">
      <alignment horizontal="center"/>
    </xf>
    <xf numFmtId="167" fontId="10" fillId="0" borderId="33" xfId="2" applyNumberFormat="1" applyFont="1" applyFill="1" applyBorder="1" applyAlignment="1" applyProtection="1"/>
    <xf numFmtId="166" fontId="10" fillId="0" borderId="39" xfId="22" applyFont="1" applyFill="1" applyBorder="1" applyAlignment="1" applyProtection="1">
      <alignment horizontal="center"/>
    </xf>
    <xf numFmtId="0" fontId="10" fillId="7" borderId="33" xfId="25" applyFont="1" applyFill="1" applyBorder="1" applyAlignment="1">
      <alignment horizontal="center"/>
    </xf>
    <xf numFmtId="166" fontId="10" fillId="7" borderId="39" xfId="13" applyFont="1" applyFill="1" applyBorder="1" applyAlignment="1" applyProtection="1">
      <alignment horizontal="center"/>
    </xf>
    <xf numFmtId="0" fontId="10" fillId="0" borderId="85" xfId="25" applyFont="1" applyFill="1" applyBorder="1"/>
    <xf numFmtId="0" fontId="10" fillId="0" borderId="84" xfId="17" applyFont="1" applyFill="1" applyBorder="1" applyAlignment="1">
      <alignment horizontal="center"/>
    </xf>
    <xf numFmtId="0" fontId="10" fillId="0" borderId="85" xfId="17" applyFont="1" applyFill="1" applyBorder="1" applyAlignment="1">
      <alignment horizontal="center"/>
    </xf>
    <xf numFmtId="167" fontId="10" fillId="0" borderId="85" xfId="2" applyNumberFormat="1" applyFont="1" applyFill="1" applyBorder="1" applyAlignment="1" applyProtection="1"/>
    <xf numFmtId="166" fontId="10" fillId="0" borderId="87" xfId="22" applyFont="1" applyFill="1" applyBorder="1" applyAlignment="1" applyProtection="1">
      <alignment horizontal="center"/>
    </xf>
    <xf numFmtId="0" fontId="10" fillId="0" borderId="84" xfId="25" applyFont="1" applyFill="1" applyBorder="1" applyAlignment="1">
      <alignment horizontal="center"/>
    </xf>
    <xf numFmtId="0" fontId="10" fillId="0" borderId="85" xfId="25" applyFont="1" applyFill="1" applyBorder="1" applyAlignment="1">
      <alignment horizontal="center"/>
    </xf>
    <xf numFmtId="0" fontId="10" fillId="0" borderId="128" xfId="17" applyFont="1" applyFill="1" applyBorder="1" applyAlignment="1">
      <alignment horizontal="center"/>
    </xf>
    <xf numFmtId="168" fontId="10" fillId="0" borderId="86" xfId="22" applyNumberFormat="1" applyFont="1" applyFill="1" applyBorder="1" applyAlignment="1" applyProtection="1"/>
    <xf numFmtId="0" fontId="10" fillId="7" borderId="85" xfId="17" applyFont="1" applyFill="1" applyBorder="1" applyAlignment="1">
      <alignment horizontal="center"/>
    </xf>
    <xf numFmtId="168" fontId="10" fillId="7" borderId="85" xfId="22" applyNumberFormat="1" applyFont="1" applyFill="1" applyBorder="1" applyAlignment="1" applyProtection="1"/>
    <xf numFmtId="0" fontId="10" fillId="7" borderId="70" xfId="8" applyFont="1" applyFill="1" applyBorder="1" applyAlignment="1">
      <alignment horizontal="center" vertical="center" wrapText="1"/>
    </xf>
    <xf numFmtId="0" fontId="10" fillId="0" borderId="166" xfId="0" applyFont="1" applyFill="1" applyBorder="1" applyAlignment="1">
      <alignment horizontal="center"/>
    </xf>
    <xf numFmtId="165" fontId="10" fillId="0" borderId="113" xfId="8" applyNumberFormat="1" applyFont="1" applyFill="1" applyBorder="1" applyAlignment="1">
      <alignment vertical="center" wrapText="1"/>
    </xf>
    <xf numFmtId="0" fontId="10" fillId="0" borderId="167" xfId="0" applyFont="1" applyFill="1" applyBorder="1" applyAlignment="1">
      <alignment horizontal="center"/>
    </xf>
    <xf numFmtId="174" fontId="10" fillId="0" borderId="167" xfId="2" applyNumberFormat="1" applyFont="1" applyFill="1" applyBorder="1" applyAlignment="1">
      <alignment horizontal="center"/>
    </xf>
    <xf numFmtId="164" fontId="10" fillId="0" borderId="113" xfId="2" applyFont="1" applyFill="1" applyBorder="1" applyAlignment="1" applyProtection="1"/>
    <xf numFmtId="166" fontId="10" fillId="0" borderId="114" xfId="10" applyFont="1" applyFill="1" applyBorder="1" applyAlignment="1" applyProtection="1">
      <alignment vertical="center"/>
    </xf>
    <xf numFmtId="167" fontId="10" fillId="0" borderId="33" xfId="2" applyNumberFormat="1" applyFont="1" applyFill="1" applyBorder="1" applyAlignment="1" applyProtection="1">
      <alignment horizontal="right" vertical="center" wrapText="1"/>
      <protection locked="0"/>
    </xf>
    <xf numFmtId="164" fontId="10" fillId="0" borderId="33" xfId="2" applyFont="1" applyFill="1" applyBorder="1" applyAlignment="1" applyProtection="1">
      <alignment horizontal="right" vertical="center" wrapText="1"/>
      <protection locked="0"/>
    </xf>
    <xf numFmtId="168" fontId="10" fillId="0" borderId="85" xfId="10" applyNumberFormat="1" applyFont="1" applyFill="1" applyBorder="1" applyAlignment="1" applyProtection="1">
      <alignment horizontal="center" vertical="center"/>
    </xf>
    <xf numFmtId="168" fontId="10" fillId="0" borderId="128" xfId="10" applyNumberFormat="1" applyFont="1" applyFill="1" applyBorder="1" applyAlignment="1" applyProtection="1">
      <alignment horizontal="center" vertical="center"/>
    </xf>
    <xf numFmtId="166" fontId="10" fillId="0" borderId="128" xfId="10" applyFont="1" applyFill="1" applyBorder="1" applyAlignment="1" applyProtection="1">
      <alignment horizontal="center" vertical="center"/>
    </xf>
    <xf numFmtId="165" fontId="10" fillId="0" borderId="80" xfId="8" applyNumberFormat="1" applyFont="1" applyFill="1" applyBorder="1" applyAlignment="1">
      <alignment vertical="center" wrapText="1"/>
    </xf>
    <xf numFmtId="166" fontId="10" fillId="0" borderId="81" xfId="10" applyFont="1" applyFill="1" applyBorder="1" applyAlignment="1" applyProtection="1">
      <alignment horizontal="center" vertical="center"/>
    </xf>
    <xf numFmtId="0" fontId="11" fillId="6" borderId="81" xfId="8" applyFont="1" applyFill="1" applyBorder="1" applyAlignment="1" applyProtection="1">
      <alignment horizontal="center" vertical="center" wrapText="1"/>
      <protection locked="0"/>
    </xf>
    <xf numFmtId="175" fontId="10" fillId="0" borderId="33" xfId="26" applyNumberFormat="1" applyFont="1" applyFill="1" applyBorder="1" applyAlignment="1">
      <alignment horizontal="right"/>
    </xf>
    <xf numFmtId="43" fontId="10" fillId="0" borderId="33" xfId="27" applyFont="1" applyFill="1" applyBorder="1" applyAlignment="1">
      <alignment vertical="center"/>
    </xf>
    <xf numFmtId="0" fontId="10" fillId="0" borderId="168" xfId="18" applyFont="1" applyBorder="1" applyAlignment="1">
      <alignment horizontal="center"/>
    </xf>
    <xf numFmtId="0" fontId="10" fillId="0" borderId="149" xfId="9" applyFont="1" applyFill="1" applyBorder="1" applyAlignment="1">
      <alignment horizontal="center"/>
    </xf>
    <xf numFmtId="175" fontId="10" fillId="0" borderId="149" xfId="26" applyNumberFormat="1" applyFont="1" applyFill="1" applyBorder="1" applyAlignment="1">
      <alignment horizontal="right"/>
    </xf>
    <xf numFmtId="43" fontId="10" fillId="0" borderId="149" xfId="27" applyFont="1" applyFill="1" applyBorder="1" applyAlignment="1">
      <alignment vertical="center"/>
    </xf>
    <xf numFmtId="170" fontId="10" fillId="0" borderId="169" xfId="19" applyNumberFormat="1" applyFont="1" applyBorder="1"/>
    <xf numFmtId="49" fontId="17" fillId="0" borderId="41" xfId="19" applyNumberFormat="1" applyFont="1" applyBorder="1" applyAlignment="1">
      <alignment horizontal="left"/>
    </xf>
    <xf numFmtId="170" fontId="10" fillId="0" borderId="42" xfId="19" applyNumberFormat="1" applyFont="1" applyBorder="1"/>
    <xf numFmtId="166" fontId="10" fillId="0" borderId="81" xfId="10" applyFont="1" applyFill="1" applyBorder="1" applyAlignment="1" applyProtection="1">
      <alignment horizontal="center"/>
    </xf>
    <xf numFmtId="0" fontId="10" fillId="0" borderId="138" xfId="0" applyFont="1" applyFill="1" applyBorder="1" applyAlignment="1">
      <alignment horizontal="center" vertical="center"/>
    </xf>
    <xf numFmtId="0" fontId="11" fillId="0" borderId="170" xfId="6" applyFont="1" applyFill="1" applyBorder="1" applyAlignment="1" applyProtection="1">
      <alignment horizontal="right" vertical="center"/>
      <protection locked="0"/>
    </xf>
    <xf numFmtId="0" fontId="11" fillId="0" borderId="171" xfId="6" applyFont="1" applyFill="1" applyBorder="1" applyAlignment="1" applyProtection="1">
      <alignment horizontal="right" vertical="center"/>
      <protection locked="0"/>
    </xf>
    <xf numFmtId="166" fontId="8" fillId="0" borderId="172" xfId="21" applyFont="1" applyFill="1" applyBorder="1" applyAlignment="1" applyProtection="1">
      <alignment horizontal="center" vertical="center" wrapText="1"/>
      <protection locked="0"/>
    </xf>
    <xf numFmtId="0" fontId="25" fillId="0" borderId="33" xfId="0" applyFont="1" applyBorder="1" applyAlignment="1">
      <alignment horizontal="center" vertical="center" wrapText="1"/>
    </xf>
    <xf numFmtId="0" fontId="13" fillId="5" borderId="53" xfId="2" applyNumberFormat="1" applyFont="1" applyFill="1" applyBorder="1" applyAlignment="1">
      <alignment horizontal="center"/>
    </xf>
    <xf numFmtId="0" fontId="12" fillId="5" borderId="46" xfId="2" applyNumberFormat="1" applyFont="1" applyFill="1" applyBorder="1" applyAlignment="1">
      <alignment horizontal="center"/>
    </xf>
    <xf numFmtId="0" fontId="13" fillId="8" borderId="53" xfId="2" applyNumberFormat="1" applyFont="1" applyFill="1" applyBorder="1" applyAlignment="1">
      <alignment horizontal="center"/>
    </xf>
    <xf numFmtId="43" fontId="12" fillId="8" borderId="46" xfId="2" applyNumberFormat="1" applyFont="1" applyFill="1" applyBorder="1" applyAlignment="1">
      <alignment horizontal="center"/>
    </xf>
    <xf numFmtId="0" fontId="13" fillId="5" borderId="53" xfId="2" applyNumberFormat="1" applyFont="1" applyFill="1" applyBorder="1" applyAlignment="1">
      <alignment horizontal="center" vertical="center" wrapText="1"/>
    </xf>
    <xf numFmtId="0" fontId="12" fillId="4" borderId="53" xfId="2" applyNumberFormat="1" applyFont="1" applyFill="1" applyBorder="1" applyAlignment="1">
      <alignment horizontal="center" vertical="center"/>
    </xf>
    <xf numFmtId="0" fontId="13" fillId="0" borderId="53" xfId="2" applyNumberFormat="1" applyFont="1" applyFill="1" applyBorder="1" applyAlignment="1">
      <alignment horizontal="center" vertical="center"/>
    </xf>
    <xf numFmtId="0" fontId="13" fillId="0" borderId="53" xfId="2" applyNumberFormat="1" applyFont="1" applyFill="1" applyBorder="1" applyAlignment="1">
      <alignment horizontal="center"/>
    </xf>
    <xf numFmtId="0" fontId="10" fillId="8" borderId="53" xfId="2" applyNumberFormat="1" applyFont="1" applyFill="1" applyBorder="1" applyAlignment="1">
      <alignment horizontal="center"/>
    </xf>
    <xf numFmtId="43" fontId="8" fillId="8" borderId="46" xfId="0" applyNumberFormat="1" applyFont="1" applyFill="1" applyBorder="1" applyAlignment="1">
      <alignment horizontal="center"/>
    </xf>
    <xf numFmtId="0" fontId="10" fillId="0" borderId="53" xfId="2" applyNumberFormat="1" applyFont="1" applyFill="1" applyBorder="1" applyAlignment="1">
      <alignment horizontal="center" vertical="center"/>
    </xf>
    <xf numFmtId="0" fontId="8" fillId="4" borderId="53" xfId="2" applyNumberFormat="1" applyFont="1" applyFill="1" applyBorder="1" applyAlignment="1">
      <alignment horizontal="center" vertical="center"/>
    </xf>
    <xf numFmtId="0" fontId="10" fillId="5" borderId="38" xfId="0" applyFont="1" applyFill="1" applyBorder="1" applyAlignment="1">
      <alignment horizontal="center" vertical="center" wrapText="1"/>
    </xf>
    <xf numFmtId="0" fontId="10" fillId="5" borderId="53" xfId="2" applyNumberFormat="1" applyFont="1" applyFill="1" applyBorder="1" applyAlignment="1">
      <alignment horizontal="center" vertical="center"/>
    </xf>
    <xf numFmtId="0" fontId="13" fillId="8" borderId="53" xfId="2" applyNumberFormat="1" applyFont="1" applyFill="1" applyBorder="1" applyAlignment="1">
      <alignment horizontal="center" vertical="center"/>
    </xf>
    <xf numFmtId="0" fontId="12" fillId="4" borderId="57" xfId="2" applyNumberFormat="1" applyFont="1" applyFill="1" applyBorder="1" applyAlignment="1">
      <alignment horizontal="center" vertical="center"/>
    </xf>
    <xf numFmtId="0" fontId="12" fillId="4" borderId="40" xfId="2" applyNumberFormat="1" applyFont="1" applyFill="1" applyBorder="1" applyAlignment="1">
      <alignment horizontal="center" vertical="center"/>
    </xf>
    <xf numFmtId="0" fontId="12" fillId="4" borderId="57" xfId="0" applyFont="1" applyFill="1" applyBorder="1" applyAlignment="1">
      <alignment horizontal="center" vertical="center"/>
    </xf>
    <xf numFmtId="0" fontId="11" fillId="0" borderId="54" xfId="0" applyFont="1" applyFill="1" applyBorder="1" applyAlignment="1" applyProtection="1">
      <alignment horizontal="right" vertical="center"/>
      <protection locked="0"/>
    </xf>
    <xf numFmtId="0" fontId="11" fillId="0" borderId="55" xfId="0" applyFont="1" applyFill="1" applyBorder="1" applyAlignment="1" applyProtection="1">
      <alignment horizontal="right" vertical="center"/>
      <protection locked="0"/>
    </xf>
    <xf numFmtId="0" fontId="11" fillId="0" borderId="50" xfId="0" applyFont="1" applyFill="1" applyBorder="1" applyAlignment="1" applyProtection="1">
      <alignment horizontal="right" vertical="center"/>
      <protection locked="0"/>
    </xf>
    <xf numFmtId="0" fontId="11" fillId="0" borderId="53" xfId="0" applyFont="1" applyFill="1" applyBorder="1" applyAlignment="1" applyProtection="1">
      <alignment horizontal="right" vertical="center"/>
      <protection locked="0"/>
    </xf>
    <xf numFmtId="0" fontId="11" fillId="0" borderId="44" xfId="0" applyFont="1" applyFill="1" applyBorder="1" applyAlignment="1" applyProtection="1">
      <alignment horizontal="right" vertical="center"/>
      <protection locked="0"/>
    </xf>
    <xf numFmtId="0" fontId="11" fillId="0" borderId="45" xfId="0" applyFont="1" applyFill="1" applyBorder="1" applyAlignment="1" applyProtection="1">
      <alignment horizontal="right" vertical="center"/>
      <protection locked="0"/>
    </xf>
    <xf numFmtId="0" fontId="11" fillId="0" borderId="57" xfId="0" applyFont="1" applyFill="1" applyBorder="1" applyAlignment="1" applyProtection="1">
      <alignment horizontal="right" vertical="center"/>
      <protection locked="0"/>
    </xf>
    <xf numFmtId="0" fontId="11" fillId="0" borderId="58" xfId="0" applyFont="1" applyFill="1" applyBorder="1" applyAlignment="1" applyProtection="1">
      <alignment horizontal="right" vertical="center"/>
      <protection locked="0"/>
    </xf>
    <xf numFmtId="0" fontId="11" fillId="0" borderId="59" xfId="0" applyFont="1" applyFill="1" applyBorder="1" applyAlignment="1" applyProtection="1">
      <alignment horizontal="right" vertical="center"/>
      <protection locked="0"/>
    </xf>
    <xf numFmtId="49" fontId="13" fillId="0" borderId="43" xfId="0" applyNumberFormat="1" applyFont="1" applyFill="1" applyBorder="1" applyAlignment="1">
      <alignment horizontal="left" vertical="center"/>
    </xf>
    <xf numFmtId="49" fontId="13" fillId="0" borderId="44" xfId="0" applyNumberFormat="1" applyFont="1" applyFill="1" applyBorder="1" applyAlignment="1">
      <alignment horizontal="left" vertical="center"/>
    </xf>
    <xf numFmtId="49" fontId="13" fillId="0" borderId="45" xfId="0" applyNumberFormat="1" applyFont="1" applyFill="1" applyBorder="1" applyAlignment="1">
      <alignment horizontal="left" vertical="center"/>
    </xf>
    <xf numFmtId="49" fontId="13" fillId="0" borderId="33" xfId="0" applyNumberFormat="1" applyFont="1" applyBorder="1" applyAlignment="1">
      <alignment horizontal="left" wrapText="1"/>
    </xf>
    <xf numFmtId="49" fontId="12" fillId="0" borderId="33" xfId="0" applyNumberFormat="1" applyFont="1" applyBorder="1" applyAlignment="1">
      <alignment horizontal="left" vertical="center" wrapText="1"/>
    </xf>
    <xf numFmtId="49" fontId="12" fillId="4" borderId="41" xfId="0" applyNumberFormat="1" applyFont="1" applyFill="1" applyBorder="1" applyAlignment="1">
      <alignment horizontal="left" vertical="center" wrapText="1"/>
    </xf>
    <xf numFmtId="165" fontId="18" fillId="0" borderId="7" xfId="0" applyNumberFormat="1" applyFont="1" applyBorder="1" applyAlignment="1" applyProtection="1">
      <alignment horizontal="center" vertical="center" wrapText="1"/>
      <protection locked="0"/>
    </xf>
    <xf numFmtId="165" fontId="18" fillId="0" borderId="9" xfId="0" applyNumberFormat="1" applyFont="1" applyBorder="1" applyAlignment="1" applyProtection="1">
      <alignment horizontal="center" vertical="center" wrapText="1"/>
      <protection locked="0"/>
    </xf>
    <xf numFmtId="0" fontId="0" fillId="0" borderId="24" xfId="0" applyBorder="1" applyAlignment="1" applyProtection="1">
      <alignment horizontal="center" vertical="center"/>
      <protection locked="0"/>
    </xf>
    <xf numFmtId="0" fontId="0" fillId="0" borderId="9" xfId="0" applyBorder="1"/>
    <xf numFmtId="0" fontId="0" fillId="0" borderId="8" xfId="0" applyBorder="1"/>
    <xf numFmtId="0" fontId="11" fillId="2" borderId="1" xfId="0" applyFont="1" applyFill="1" applyBorder="1" applyAlignment="1" applyProtection="1">
      <alignment horizontal="center" vertical="center" wrapText="1"/>
      <protection locked="0"/>
    </xf>
    <xf numFmtId="0" fontId="11" fillId="2" borderId="3" xfId="0" applyFont="1" applyFill="1" applyBorder="1" applyAlignment="1" applyProtection="1">
      <alignment horizontal="center" vertical="center" wrapText="1"/>
      <protection locked="0"/>
    </xf>
    <xf numFmtId="0" fontId="11" fillId="2" borderId="12" xfId="0" applyFont="1" applyFill="1" applyBorder="1" applyAlignment="1" applyProtection="1">
      <alignment horizontal="center"/>
      <protection locked="0"/>
    </xf>
    <xf numFmtId="0" fontId="11" fillId="0" borderId="3" xfId="0" applyFont="1" applyBorder="1"/>
    <xf numFmtId="0" fontId="11" fillId="0" borderId="2" xfId="0" applyFont="1" applyBorder="1"/>
    <xf numFmtId="0" fontId="4" fillId="0" borderId="4" xfId="0" applyFont="1" applyBorder="1" applyAlignment="1" applyProtection="1">
      <alignment horizontal="left" vertical="center" wrapText="1"/>
      <protection locked="0"/>
    </xf>
    <xf numFmtId="0" fontId="4" fillId="0" borderId="0" xfId="0" applyFont="1" applyBorder="1" applyAlignment="1" applyProtection="1">
      <alignment horizontal="left" vertical="center" wrapText="1"/>
      <protection locked="0"/>
    </xf>
    <xf numFmtId="0" fontId="4" fillId="0" borderId="0" xfId="0" applyFont="1" applyBorder="1" applyAlignment="1" applyProtection="1">
      <alignment horizontal="center"/>
      <protection locked="0"/>
    </xf>
    <xf numFmtId="0" fontId="4" fillId="0" borderId="62" xfId="0" applyFont="1" applyBorder="1" applyAlignment="1" applyProtection="1">
      <alignment horizontal="left"/>
      <protection locked="0"/>
    </xf>
    <xf numFmtId="0" fontId="4" fillId="0" borderId="0" xfId="0" applyFont="1" applyBorder="1" applyAlignment="1">
      <alignment horizontal="left"/>
    </xf>
    <xf numFmtId="0" fontId="4" fillId="0" borderId="5" xfId="0" applyFont="1" applyBorder="1" applyAlignment="1">
      <alignment horizontal="left"/>
    </xf>
    <xf numFmtId="49" fontId="12" fillId="4" borderId="33" xfId="0" applyNumberFormat="1" applyFont="1" applyFill="1" applyBorder="1" applyAlignment="1">
      <alignment horizontal="left" vertical="center" wrapText="1"/>
    </xf>
    <xf numFmtId="49" fontId="13" fillId="0" borderId="33" xfId="0" applyNumberFormat="1" applyFont="1" applyBorder="1" applyAlignment="1">
      <alignment horizontal="left" vertical="center" wrapText="1"/>
    </xf>
    <xf numFmtId="49" fontId="13" fillId="0" borderId="33" xfId="0" applyNumberFormat="1" applyFont="1" applyFill="1" applyBorder="1" applyAlignment="1">
      <alignment horizontal="left" wrapText="1"/>
    </xf>
    <xf numFmtId="49" fontId="12" fillId="3" borderId="33" xfId="0" applyNumberFormat="1" applyFont="1" applyFill="1" applyBorder="1" applyAlignment="1">
      <alignment horizontal="left" vertical="center" wrapText="1"/>
    </xf>
    <xf numFmtId="49" fontId="12" fillId="0" borderId="43" xfId="0" applyNumberFormat="1" applyFont="1" applyFill="1" applyBorder="1" applyAlignment="1">
      <alignment horizontal="left" vertical="center"/>
    </xf>
    <xf numFmtId="49" fontId="12" fillId="0" borderId="44" xfId="0" applyNumberFormat="1" applyFont="1" applyFill="1" applyBorder="1" applyAlignment="1">
      <alignment horizontal="left" vertical="center"/>
    </xf>
    <xf numFmtId="49" fontId="12" fillId="0" borderId="45" xfId="0" applyNumberFormat="1" applyFont="1" applyFill="1" applyBorder="1" applyAlignment="1">
      <alignment horizontal="left" vertical="center"/>
    </xf>
    <xf numFmtId="49" fontId="13" fillId="0" borderId="43" xfId="0" applyNumberFormat="1" applyFont="1" applyBorder="1" applyAlignment="1">
      <alignment horizontal="left" vertical="center" wrapText="1"/>
    </xf>
    <xf numFmtId="49" fontId="13" fillId="0" borderId="44" xfId="0" applyNumberFormat="1" applyFont="1" applyBorder="1" applyAlignment="1">
      <alignment horizontal="left" vertical="center" wrapText="1"/>
    </xf>
    <xf numFmtId="49" fontId="13" fillId="0" borderId="45" xfId="0" applyNumberFormat="1" applyFont="1" applyBorder="1" applyAlignment="1">
      <alignment horizontal="left" vertical="center" wrapText="1"/>
    </xf>
    <xf numFmtId="49" fontId="12" fillId="0" borderId="43" xfId="0" applyNumberFormat="1" applyFont="1" applyFill="1" applyBorder="1" applyAlignment="1">
      <alignment vertical="justify"/>
    </xf>
    <xf numFmtId="0" fontId="0" fillId="0" borderId="44" xfId="0" applyBorder="1" applyAlignment="1">
      <alignment vertical="justify"/>
    </xf>
    <xf numFmtId="0" fontId="0" fillId="0" borderId="45" xfId="0" applyBorder="1" applyAlignment="1">
      <alignment vertical="justify"/>
    </xf>
    <xf numFmtId="0" fontId="12" fillId="4" borderId="43" xfId="0" applyNumberFormat="1" applyFont="1" applyFill="1" applyBorder="1" applyAlignment="1">
      <alignment horizontal="left" vertical="center" wrapText="1"/>
    </xf>
    <xf numFmtId="0" fontId="12" fillId="4" borderId="44" xfId="0" applyNumberFormat="1" applyFont="1" applyFill="1" applyBorder="1" applyAlignment="1">
      <alignment horizontal="left" vertical="center" wrapText="1"/>
    </xf>
    <xf numFmtId="0" fontId="12" fillId="4" borderId="45" xfId="0" applyNumberFormat="1" applyFont="1" applyFill="1" applyBorder="1" applyAlignment="1">
      <alignment horizontal="left" vertical="center" wrapText="1"/>
    </xf>
    <xf numFmtId="49" fontId="13" fillId="0" borderId="43" xfId="0" applyNumberFormat="1" applyFont="1" applyBorder="1" applyAlignment="1">
      <alignment horizontal="left" wrapText="1"/>
    </xf>
    <xf numFmtId="49" fontId="13" fillId="0" borderId="44" xfId="0" applyNumberFormat="1" applyFont="1" applyBorder="1" applyAlignment="1">
      <alignment horizontal="left" wrapText="1"/>
    </xf>
    <xf numFmtId="49" fontId="13" fillId="0" borderId="45" xfId="0" applyNumberFormat="1" applyFont="1" applyBorder="1" applyAlignment="1">
      <alignment horizontal="left" wrapText="1"/>
    </xf>
    <xf numFmtId="49" fontId="12" fillId="4" borderId="43" xfId="0" applyNumberFormat="1" applyFont="1" applyFill="1" applyBorder="1" applyAlignment="1">
      <alignment horizontal="left" vertical="center" wrapText="1"/>
    </xf>
    <xf numFmtId="49" fontId="12" fillId="4" borderId="44" xfId="0" applyNumberFormat="1" applyFont="1" applyFill="1" applyBorder="1" applyAlignment="1">
      <alignment horizontal="left" vertical="center" wrapText="1"/>
    </xf>
    <xf numFmtId="49" fontId="12" fillId="4" borderId="45" xfId="0" applyNumberFormat="1" applyFont="1" applyFill="1" applyBorder="1" applyAlignment="1">
      <alignment horizontal="left" vertical="center" wrapText="1"/>
    </xf>
    <xf numFmtId="0" fontId="0" fillId="0" borderId="1" xfId="0" applyBorder="1" applyAlignment="1" applyProtection="1">
      <alignment horizontal="center" vertical="center"/>
      <protection locked="0"/>
    </xf>
    <xf numFmtId="0" fontId="0" fillId="0" borderId="2" xfId="0" applyBorder="1" applyAlignment="1" applyProtection="1">
      <alignment horizontal="center" vertical="center"/>
      <protection locked="0"/>
    </xf>
    <xf numFmtId="0" fontId="0" fillId="0" borderId="4" xfId="0" applyBorder="1" applyAlignment="1" applyProtection="1">
      <alignment horizontal="center" vertical="center"/>
      <protection locked="0"/>
    </xf>
    <xf numFmtId="0" fontId="0" fillId="0" borderId="5" xfId="0" applyBorder="1" applyAlignment="1" applyProtection="1">
      <alignment horizontal="center" vertical="center"/>
      <protection locked="0"/>
    </xf>
    <xf numFmtId="0" fontId="0" fillId="0" borderId="7" xfId="0" applyBorder="1" applyAlignment="1" applyProtection="1">
      <alignment horizontal="center" vertical="center"/>
      <protection locked="0"/>
    </xf>
    <xf numFmtId="0" fontId="0" fillId="0" borderId="8" xfId="0" applyBorder="1" applyAlignment="1" applyProtection="1">
      <alignment horizontal="center" vertical="center"/>
      <protection locked="0"/>
    </xf>
    <xf numFmtId="0" fontId="3" fillId="2" borderId="1" xfId="0" applyFont="1" applyFill="1" applyBorder="1" applyAlignment="1" applyProtection="1">
      <alignment horizontal="center" vertical="center" wrapText="1"/>
      <protection locked="0"/>
    </xf>
    <xf numFmtId="0" fontId="3" fillId="2" borderId="3" xfId="0" applyFont="1" applyFill="1" applyBorder="1" applyAlignment="1" applyProtection="1">
      <alignment horizontal="center" vertical="center" wrapText="1"/>
      <protection locked="0"/>
    </xf>
    <xf numFmtId="0" fontId="3" fillId="2" borderId="2" xfId="0" applyFont="1" applyFill="1" applyBorder="1" applyAlignment="1" applyProtection="1">
      <alignment horizontal="center" vertical="center" wrapText="1"/>
      <protection locked="0"/>
    </xf>
    <xf numFmtId="0" fontId="3" fillId="2" borderId="4" xfId="0" applyFont="1" applyFill="1" applyBorder="1" applyAlignment="1" applyProtection="1">
      <alignment horizontal="center" vertical="center" wrapText="1"/>
      <protection locked="0"/>
    </xf>
    <xf numFmtId="0" fontId="3" fillId="2" borderId="0" xfId="0" applyFont="1" applyFill="1" applyBorder="1" applyAlignment="1" applyProtection="1">
      <alignment horizontal="center" vertical="center" wrapText="1"/>
      <protection locked="0"/>
    </xf>
    <xf numFmtId="0" fontId="3" fillId="2" borderId="5" xfId="0" applyFont="1" applyFill="1" applyBorder="1" applyAlignment="1" applyProtection="1">
      <alignment horizontal="center" vertical="center" wrapText="1"/>
      <protection locked="0"/>
    </xf>
    <xf numFmtId="0" fontId="3" fillId="2" borderId="7" xfId="0" applyFont="1" applyFill="1" applyBorder="1" applyAlignment="1" applyProtection="1">
      <alignment horizontal="center" vertical="center" wrapText="1"/>
      <protection locked="0"/>
    </xf>
    <xf numFmtId="0" fontId="3" fillId="2" borderId="9" xfId="0" applyFont="1" applyFill="1" applyBorder="1" applyAlignment="1" applyProtection="1">
      <alignment horizontal="center" vertical="center" wrapText="1"/>
      <protection locked="0"/>
    </xf>
    <xf numFmtId="0" fontId="3" fillId="2" borderId="8" xfId="0" applyFont="1" applyFill="1" applyBorder="1" applyAlignment="1" applyProtection="1">
      <alignment horizontal="center" vertical="center" wrapText="1"/>
      <protection locked="0"/>
    </xf>
    <xf numFmtId="0" fontId="4" fillId="2" borderId="1" xfId="0" applyFont="1" applyFill="1" applyBorder="1" applyAlignment="1" applyProtection="1">
      <alignment horizontal="center" vertical="center" wrapText="1"/>
      <protection locked="0"/>
    </xf>
    <xf numFmtId="0" fontId="4" fillId="2" borderId="2" xfId="0" applyFont="1" applyFill="1" applyBorder="1" applyAlignment="1" applyProtection="1">
      <alignment horizontal="center" vertical="center" wrapText="1"/>
      <protection locked="0"/>
    </xf>
    <xf numFmtId="0" fontId="5" fillId="2" borderId="4" xfId="0" applyFont="1" applyFill="1" applyBorder="1" applyAlignment="1" applyProtection="1">
      <alignment horizontal="center" vertical="center" wrapText="1"/>
      <protection locked="0"/>
    </xf>
    <xf numFmtId="0" fontId="5" fillId="2" borderId="5" xfId="0" applyFont="1" applyFill="1" applyBorder="1" applyAlignment="1" applyProtection="1">
      <alignment horizontal="center" vertical="center" wrapText="1"/>
      <protection locked="0"/>
    </xf>
    <xf numFmtId="49" fontId="12" fillId="3" borderId="48" xfId="0" applyNumberFormat="1" applyFont="1" applyFill="1" applyBorder="1" applyAlignment="1">
      <alignment horizontal="left" vertical="center" wrapText="1"/>
    </xf>
    <xf numFmtId="49" fontId="10" fillId="0" borderId="7" xfId="0" applyNumberFormat="1" applyFont="1" applyBorder="1" applyAlignment="1" applyProtection="1">
      <alignment vertical="center" wrapText="1"/>
      <protection locked="0"/>
    </xf>
    <xf numFmtId="49" fontId="10" fillId="0" borderId="9" xfId="0" applyNumberFormat="1" applyFont="1" applyBorder="1" applyAlignment="1" applyProtection="1">
      <alignment vertical="center" wrapText="1"/>
      <protection locked="0"/>
    </xf>
    <xf numFmtId="49" fontId="10" fillId="0" borderId="23" xfId="0" applyNumberFormat="1" applyFont="1" applyBorder="1" applyAlignment="1" applyProtection="1">
      <alignment vertical="center" wrapText="1"/>
      <protection locked="0"/>
    </xf>
    <xf numFmtId="0" fontId="11" fillId="2" borderId="26" xfId="0" applyFont="1" applyFill="1" applyBorder="1" applyAlignment="1" applyProtection="1">
      <alignment horizontal="center" vertical="center" wrapText="1"/>
      <protection locked="0"/>
    </xf>
    <xf numFmtId="0" fontId="11" fillId="2" borderId="27" xfId="0" applyFont="1" applyFill="1" applyBorder="1" applyAlignment="1" applyProtection="1">
      <alignment horizontal="center" vertical="center" wrapText="1"/>
      <protection locked="0"/>
    </xf>
    <xf numFmtId="0" fontId="11" fillId="2" borderId="28" xfId="0" applyFont="1" applyFill="1" applyBorder="1" applyAlignment="1" applyProtection="1">
      <alignment horizontal="center" vertical="center" wrapText="1"/>
      <protection locked="0"/>
    </xf>
    <xf numFmtId="0" fontId="7" fillId="2" borderId="1" xfId="0" applyFont="1" applyFill="1" applyBorder="1" applyAlignment="1" applyProtection="1">
      <alignment horizontal="left" vertical="center" wrapText="1"/>
      <protection locked="0"/>
    </xf>
    <xf numFmtId="0" fontId="7" fillId="2" borderId="3" xfId="0" applyFont="1" applyFill="1" applyBorder="1" applyAlignment="1" applyProtection="1">
      <alignment horizontal="left" vertical="center" wrapText="1"/>
      <protection locked="0"/>
    </xf>
    <xf numFmtId="0" fontId="7" fillId="2" borderId="11" xfId="0" applyFont="1" applyFill="1" applyBorder="1" applyAlignment="1" applyProtection="1">
      <alignment horizontal="left" vertical="center" wrapText="1"/>
      <protection locked="0"/>
    </xf>
    <xf numFmtId="0" fontId="7" fillId="2" borderId="12" xfId="0" applyFont="1" applyFill="1" applyBorder="1" applyAlignment="1" applyProtection="1">
      <alignment horizontal="center" vertical="center"/>
      <protection locked="0"/>
    </xf>
    <xf numFmtId="0" fontId="7" fillId="2" borderId="3" xfId="0" applyFont="1" applyFill="1" applyBorder="1" applyAlignment="1" applyProtection="1">
      <alignment horizontal="center" vertical="center"/>
      <protection locked="0"/>
    </xf>
    <xf numFmtId="0" fontId="7" fillId="2" borderId="2" xfId="0" applyFont="1" applyFill="1" applyBorder="1" applyAlignment="1" applyProtection="1">
      <alignment horizontal="center" vertical="center"/>
      <protection locked="0"/>
    </xf>
    <xf numFmtId="49" fontId="8" fillId="0" borderId="13" xfId="0" applyNumberFormat="1" applyFont="1" applyBorder="1" applyAlignment="1" applyProtection="1">
      <alignment horizontal="left" vertical="center" wrapText="1"/>
      <protection locked="0"/>
    </xf>
    <xf numFmtId="49" fontId="8" fillId="0" borderId="14" xfId="0" applyNumberFormat="1" applyFont="1" applyBorder="1" applyAlignment="1" applyProtection="1">
      <alignment horizontal="left" vertical="center" wrapText="1"/>
      <protection locked="0"/>
    </xf>
    <xf numFmtId="0" fontId="8" fillId="0" borderId="15" xfId="0" applyFont="1" applyBorder="1" applyAlignment="1">
      <alignment horizontal="left" vertical="center" wrapText="1"/>
    </xf>
    <xf numFmtId="49" fontId="9" fillId="0" borderId="16" xfId="0" applyNumberFormat="1" applyFont="1" applyBorder="1" applyAlignment="1" applyProtection="1">
      <alignment horizontal="left" vertical="center"/>
      <protection locked="0"/>
    </xf>
    <xf numFmtId="49" fontId="9" fillId="0" borderId="14" xfId="0" applyNumberFormat="1" applyFont="1" applyBorder="1" applyAlignment="1" applyProtection="1">
      <alignment horizontal="left" vertical="center"/>
      <protection locked="0"/>
    </xf>
    <xf numFmtId="49" fontId="9" fillId="0" borderId="17" xfId="0" applyNumberFormat="1" applyFont="1" applyBorder="1" applyAlignment="1" applyProtection="1">
      <alignment horizontal="left" vertical="center"/>
      <protection locked="0"/>
    </xf>
    <xf numFmtId="0" fontId="7" fillId="2" borderId="18" xfId="0" applyFont="1" applyFill="1" applyBorder="1" applyAlignment="1" applyProtection="1">
      <alignment vertical="center" wrapText="1"/>
      <protection locked="0"/>
    </xf>
    <xf numFmtId="0" fontId="7" fillId="2" borderId="19" xfId="0" applyFont="1" applyFill="1" applyBorder="1" applyAlignment="1" applyProtection="1">
      <alignment vertical="center" wrapText="1"/>
      <protection locked="0"/>
    </xf>
    <xf numFmtId="0" fontId="7" fillId="2" borderId="20" xfId="0" applyFont="1" applyFill="1" applyBorder="1" applyAlignment="1" applyProtection="1">
      <alignment vertical="center" wrapText="1"/>
      <protection locked="0"/>
    </xf>
    <xf numFmtId="0" fontId="17" fillId="0" borderId="41" xfId="19" applyFont="1" applyBorder="1" applyAlignment="1">
      <alignment horizontal="center"/>
    </xf>
    <xf numFmtId="0" fontId="8" fillId="0" borderId="92" xfId="12" applyNumberFormat="1" applyFont="1" applyFill="1" applyBorder="1" applyAlignment="1" applyProtection="1">
      <alignment horizontal="center" vertical="center" wrapText="1"/>
    </xf>
    <xf numFmtId="0" fontId="8" fillId="0" borderId="93" xfId="12" applyNumberFormat="1" applyFont="1" applyFill="1" applyBorder="1" applyAlignment="1" applyProtection="1">
      <alignment horizontal="center" vertical="center" wrapText="1"/>
    </xf>
    <xf numFmtId="0" fontId="8" fillId="0" borderId="94" xfId="12" applyNumberFormat="1" applyFont="1" applyFill="1" applyBorder="1" applyAlignment="1" applyProtection="1">
      <alignment horizontal="center" vertical="center" wrapText="1"/>
    </xf>
    <xf numFmtId="0" fontId="11" fillId="0" borderId="74" xfId="6" applyFont="1" applyFill="1" applyBorder="1" applyAlignment="1" applyProtection="1">
      <alignment horizontal="right" vertical="center"/>
      <protection locked="0"/>
    </xf>
    <xf numFmtId="0" fontId="11" fillId="0" borderId="95" xfId="6" applyFont="1" applyFill="1" applyBorder="1" applyAlignment="1" applyProtection="1">
      <alignment horizontal="right" vertical="center"/>
      <protection locked="0"/>
    </xf>
    <xf numFmtId="0" fontId="11" fillId="0" borderId="84" xfId="6" applyFont="1" applyFill="1" applyBorder="1" applyAlignment="1" applyProtection="1">
      <alignment horizontal="right" vertical="center"/>
      <protection locked="0"/>
    </xf>
    <xf numFmtId="0" fontId="11" fillId="0" borderId="96" xfId="6" applyFont="1" applyFill="1" applyBorder="1" applyAlignment="1" applyProtection="1">
      <alignment horizontal="right" vertical="center"/>
      <protection locked="0"/>
    </xf>
    <xf numFmtId="0" fontId="11" fillId="0" borderId="79" xfId="6" applyFont="1" applyFill="1" applyBorder="1" applyAlignment="1" applyProtection="1">
      <alignment horizontal="right" vertical="center"/>
      <protection locked="0"/>
    </xf>
    <xf numFmtId="0" fontId="11" fillId="0" borderId="97" xfId="6" applyFont="1" applyFill="1" applyBorder="1" applyAlignment="1" applyProtection="1">
      <alignment horizontal="right" vertical="center"/>
      <protection locked="0"/>
    </xf>
    <xf numFmtId="0" fontId="10" fillId="0" borderId="33" xfId="18" applyFont="1" applyFill="1" applyBorder="1" applyAlignment="1">
      <alignment horizontal="left" vertical="center"/>
    </xf>
    <xf numFmtId="0" fontId="10" fillId="0" borderId="33" xfId="9" applyFont="1" applyFill="1" applyBorder="1" applyAlignment="1">
      <alignment horizontal="left" vertical="center" wrapText="1"/>
    </xf>
    <xf numFmtId="0" fontId="10" fillId="0" borderId="33" xfId="8" applyFont="1" applyFill="1" applyBorder="1" applyAlignment="1">
      <alignment horizontal="left" vertical="center" wrapText="1"/>
    </xf>
    <xf numFmtId="0" fontId="9" fillId="0" borderId="38" xfId="8" applyFont="1" applyFill="1" applyBorder="1" applyAlignment="1">
      <alignment horizontal="center" vertical="center" wrapText="1"/>
    </xf>
    <xf numFmtId="0" fontId="9" fillId="0" borderId="33" xfId="8" applyFont="1" applyFill="1" applyBorder="1" applyAlignment="1">
      <alignment horizontal="center" vertical="center" wrapText="1"/>
    </xf>
    <xf numFmtId="0" fontId="9" fillId="0" borderId="39" xfId="8" applyFont="1" applyFill="1" applyBorder="1" applyAlignment="1">
      <alignment horizontal="center" vertical="center" wrapText="1"/>
    </xf>
    <xf numFmtId="0" fontId="11" fillId="0" borderId="82" xfId="6" applyFont="1" applyFill="1" applyBorder="1" applyAlignment="1" applyProtection="1">
      <alignment horizontal="right" vertical="center"/>
      <protection locked="0"/>
    </xf>
    <xf numFmtId="0" fontId="11" fillId="0" borderId="76" xfId="6" applyFont="1" applyFill="1" applyBorder="1" applyAlignment="1" applyProtection="1">
      <alignment horizontal="right" vertical="center"/>
      <protection locked="0"/>
    </xf>
    <xf numFmtId="0" fontId="11" fillId="0" borderId="77" xfId="6" applyFont="1" applyFill="1" applyBorder="1" applyAlignment="1" applyProtection="1">
      <alignment horizontal="right" vertical="center"/>
      <protection locked="0"/>
    </xf>
    <xf numFmtId="0" fontId="11" fillId="0" borderId="104" xfId="6" applyFont="1" applyFill="1" applyBorder="1" applyAlignment="1" applyProtection="1">
      <alignment horizontal="right" vertical="center"/>
      <protection locked="0"/>
    </xf>
    <xf numFmtId="0" fontId="11" fillId="0" borderId="105" xfId="6" applyFont="1" applyFill="1" applyBorder="1" applyAlignment="1" applyProtection="1">
      <alignment horizontal="right" vertical="center"/>
      <protection locked="0"/>
    </xf>
    <xf numFmtId="0" fontId="11" fillId="0" borderId="106" xfId="6" applyFont="1" applyFill="1" applyBorder="1" applyAlignment="1" applyProtection="1">
      <alignment horizontal="right" vertical="center"/>
      <protection locked="0"/>
    </xf>
    <xf numFmtId="0" fontId="11" fillId="0" borderId="107" xfId="6" applyFont="1" applyFill="1" applyBorder="1" applyAlignment="1" applyProtection="1">
      <alignment horizontal="right" vertical="center"/>
      <protection locked="0"/>
    </xf>
    <xf numFmtId="0" fontId="11" fillId="0" borderId="108" xfId="6" applyFont="1" applyFill="1" applyBorder="1" applyAlignment="1" applyProtection="1">
      <alignment horizontal="right" vertical="center"/>
      <protection locked="0"/>
    </xf>
    <xf numFmtId="0" fontId="11" fillId="0" borderId="109" xfId="6" applyFont="1" applyFill="1" applyBorder="1" applyAlignment="1" applyProtection="1">
      <alignment horizontal="right" vertical="center"/>
      <protection locked="0"/>
    </xf>
    <xf numFmtId="0" fontId="8" fillId="6" borderId="48" xfId="8" applyFont="1" applyFill="1" applyBorder="1" applyAlignment="1" applyProtection="1">
      <alignment vertical="center" wrapText="1"/>
      <protection locked="0"/>
    </xf>
    <xf numFmtId="0" fontId="11" fillId="6" borderId="129" xfId="8" applyFont="1" applyFill="1" applyBorder="1" applyAlignment="1" applyProtection="1">
      <alignment horizontal="center" vertical="center" wrapText="1"/>
      <protection locked="0"/>
    </xf>
    <xf numFmtId="0" fontId="9" fillId="0" borderId="51" xfId="8" applyFont="1" applyFill="1" applyBorder="1" applyAlignment="1">
      <alignment horizontal="center" vertical="center" wrapText="1"/>
    </xf>
    <xf numFmtId="0" fontId="9" fillId="0" borderId="48" xfId="8" applyFont="1" applyFill="1" applyBorder="1" applyAlignment="1">
      <alignment horizontal="center" vertical="center" wrapText="1"/>
    </xf>
    <xf numFmtId="0" fontId="9" fillId="0" borderId="52" xfId="8" applyFont="1" applyFill="1" applyBorder="1" applyAlignment="1">
      <alignment horizontal="center" vertical="center" wrapText="1"/>
    </xf>
    <xf numFmtId="0" fontId="10" fillId="0" borderId="43" xfId="7" applyFont="1" applyBorder="1" applyAlignment="1">
      <alignment horizontal="left"/>
    </xf>
    <xf numFmtId="0" fontId="10" fillId="0" borderId="135" xfId="7" applyFont="1" applyBorder="1" applyAlignment="1">
      <alignment horizontal="left"/>
    </xf>
    <xf numFmtId="0" fontId="10" fillId="0" borderId="91" xfId="20" applyFont="1" applyFill="1" applyBorder="1" applyAlignment="1">
      <alignment horizontal="left" vertical="center" wrapText="1"/>
    </xf>
    <xf numFmtId="0" fontId="10" fillId="0" borderId="109" xfId="20" applyFont="1" applyFill="1" applyBorder="1" applyAlignment="1">
      <alignment horizontal="left" vertical="center" wrapText="1"/>
    </xf>
    <xf numFmtId="0" fontId="8" fillId="6" borderId="75" xfId="8" applyFont="1" applyFill="1" applyBorder="1" applyAlignment="1" applyProtection="1">
      <alignment vertical="center" wrapText="1"/>
      <protection locked="0"/>
    </xf>
    <xf numFmtId="0" fontId="8" fillId="6" borderId="76" xfId="8" applyFont="1" applyFill="1" applyBorder="1" applyAlignment="1" applyProtection="1">
      <alignment vertical="center" wrapText="1"/>
      <protection locked="0"/>
    </xf>
    <xf numFmtId="0" fontId="8" fillId="6" borderId="77" xfId="8" applyFont="1" applyFill="1" applyBorder="1" applyAlignment="1" applyProtection="1">
      <alignment vertical="center" wrapText="1"/>
      <protection locked="0"/>
    </xf>
    <xf numFmtId="0" fontId="11" fillId="6" borderId="143" xfId="8" applyFont="1" applyFill="1" applyBorder="1" applyAlignment="1" applyProtection="1">
      <alignment horizontal="center" vertical="center" wrapText="1"/>
      <protection locked="0"/>
    </xf>
    <xf numFmtId="0" fontId="11" fillId="6" borderId="144" xfId="8" applyFont="1" applyFill="1" applyBorder="1" applyAlignment="1" applyProtection="1">
      <alignment horizontal="center" vertical="center" wrapText="1"/>
      <protection locked="0"/>
    </xf>
    <xf numFmtId="0" fontId="8" fillId="0" borderId="4" xfId="19" applyFont="1" applyBorder="1" applyAlignment="1">
      <alignment horizontal="center"/>
    </xf>
    <xf numFmtId="0" fontId="8" fillId="0" borderId="0" xfId="19" applyFont="1" applyBorder="1" applyAlignment="1">
      <alignment horizontal="center"/>
    </xf>
    <xf numFmtId="0" fontId="8" fillId="0" borderId="5" xfId="19" applyFont="1" applyBorder="1" applyAlignment="1">
      <alignment horizontal="center"/>
    </xf>
    <xf numFmtId="0" fontId="10" fillId="0" borderId="145" xfId="8" applyFont="1" applyFill="1" applyBorder="1" applyAlignment="1">
      <alignment horizontal="left" vertical="center" wrapText="1"/>
    </xf>
    <xf numFmtId="0" fontId="10" fillId="0" borderId="146" xfId="8" applyFont="1" applyFill="1" applyBorder="1" applyAlignment="1">
      <alignment horizontal="left" vertical="center" wrapText="1"/>
    </xf>
    <xf numFmtId="0" fontId="10" fillId="0" borderId="86" xfId="8" applyFont="1" applyFill="1" applyBorder="1" applyAlignment="1">
      <alignment horizontal="left" vertical="center" wrapText="1"/>
    </xf>
    <xf numFmtId="0" fontId="10" fillId="0" borderId="106" xfId="8" applyFont="1" applyFill="1" applyBorder="1" applyAlignment="1">
      <alignment horizontal="left" vertical="center" wrapText="1"/>
    </xf>
    <xf numFmtId="0" fontId="11" fillId="6" borderId="113" xfId="8" applyFont="1" applyFill="1" applyBorder="1" applyAlignment="1" applyProtection="1">
      <alignment horizontal="center" vertical="center" wrapText="1"/>
      <protection locked="0"/>
    </xf>
    <xf numFmtId="0" fontId="8" fillId="0" borderId="140" xfId="19" applyFont="1" applyBorder="1" applyAlignment="1">
      <alignment horizontal="center"/>
    </xf>
    <xf numFmtId="0" fontId="8" fillId="0" borderId="141" xfId="19" applyFont="1" applyBorder="1" applyAlignment="1">
      <alignment horizontal="center"/>
    </xf>
    <xf numFmtId="0" fontId="8" fillId="0" borderId="142" xfId="19" applyFont="1" applyBorder="1" applyAlignment="1">
      <alignment horizontal="center"/>
    </xf>
    <xf numFmtId="0" fontId="10" fillId="0" borderId="85" xfId="8" applyFont="1" applyFill="1" applyBorder="1" applyAlignment="1">
      <alignment horizontal="left" vertical="center" wrapText="1"/>
    </xf>
    <xf numFmtId="0" fontId="11" fillId="6" borderId="128" xfId="8" applyFont="1" applyFill="1" applyBorder="1" applyAlignment="1" applyProtection="1">
      <alignment horizontal="center" vertical="center" wrapText="1"/>
      <protection locked="0"/>
    </xf>
    <xf numFmtId="0" fontId="17" fillId="0" borderId="49" xfId="7" applyBorder="1" applyAlignment="1">
      <alignment horizontal="center"/>
    </xf>
    <xf numFmtId="0" fontId="17" fillId="0" borderId="50" xfId="7" applyBorder="1" applyAlignment="1">
      <alignment horizontal="center"/>
    </xf>
    <xf numFmtId="0" fontId="17" fillId="0" borderId="43" xfId="7" applyBorder="1" applyAlignment="1">
      <alignment horizontal="center"/>
    </xf>
    <xf numFmtId="0" fontId="17" fillId="0" borderId="45" xfId="7" applyBorder="1" applyAlignment="1">
      <alignment horizontal="center"/>
    </xf>
    <xf numFmtId="0" fontId="10" fillId="0" borderId="41" xfId="0" applyFont="1" applyFill="1" applyBorder="1" applyAlignment="1">
      <alignment horizontal="left" vertical="center" wrapText="1"/>
    </xf>
    <xf numFmtId="0" fontId="8" fillId="0" borderId="7" xfId="12" applyNumberFormat="1" applyFont="1" applyFill="1" applyBorder="1" applyAlignment="1" applyProtection="1">
      <alignment horizontal="center" vertical="center" wrapText="1"/>
    </xf>
    <xf numFmtId="0" fontId="8" fillId="0" borderId="126" xfId="12" applyNumberFormat="1" applyFont="1" applyFill="1" applyBorder="1" applyAlignment="1" applyProtection="1">
      <alignment horizontal="center" vertical="center" wrapText="1"/>
    </xf>
    <xf numFmtId="0" fontId="8" fillId="0" borderId="127" xfId="12" applyNumberFormat="1" applyFont="1" applyFill="1" applyBorder="1" applyAlignment="1" applyProtection="1">
      <alignment horizontal="center" vertical="center" wrapText="1"/>
    </xf>
    <xf numFmtId="49" fontId="13" fillId="0" borderId="43" xfId="0" applyNumberFormat="1" applyFont="1" applyFill="1" applyBorder="1" applyAlignment="1">
      <alignment horizontal="left" vertical="center" wrapText="1"/>
    </xf>
    <xf numFmtId="49" fontId="13" fillId="0" borderId="45" xfId="0" applyNumberFormat="1" applyFont="1" applyFill="1" applyBorder="1" applyAlignment="1">
      <alignment horizontal="left" vertical="center" wrapText="1"/>
    </xf>
    <xf numFmtId="49" fontId="13" fillId="0" borderId="43" xfId="0" applyNumberFormat="1" applyFont="1" applyFill="1" applyBorder="1" applyAlignment="1">
      <alignment vertical="center" wrapText="1"/>
    </xf>
    <xf numFmtId="49" fontId="13" fillId="0" borderId="45" xfId="0" applyNumberFormat="1" applyFont="1" applyFill="1" applyBorder="1" applyAlignment="1">
      <alignment vertical="center" wrapText="1"/>
    </xf>
    <xf numFmtId="0" fontId="11" fillId="6" borderId="80" xfId="8" applyFont="1" applyFill="1" applyBorder="1" applyAlignment="1" applyProtection="1">
      <alignment horizontal="center" vertical="center" wrapText="1"/>
      <protection locked="0"/>
    </xf>
    <xf numFmtId="0" fontId="10" fillId="0" borderId="43" xfId="8" applyFont="1" applyFill="1" applyBorder="1" applyAlignment="1">
      <alignment horizontal="left" vertical="center" wrapText="1"/>
    </xf>
    <xf numFmtId="0" fontId="10" fillId="0" borderId="45" xfId="8" applyFont="1" applyFill="1" applyBorder="1" applyAlignment="1">
      <alignment horizontal="left" vertical="center" wrapText="1"/>
    </xf>
    <xf numFmtId="49" fontId="13" fillId="0" borderId="49" xfId="0" applyNumberFormat="1" applyFont="1" applyFill="1" applyBorder="1" applyAlignment="1">
      <alignment horizontal="left" vertical="center" wrapText="1"/>
    </xf>
    <xf numFmtId="49" fontId="13" fillId="0" borderId="50" xfId="0" applyNumberFormat="1" applyFont="1" applyFill="1" applyBorder="1" applyAlignment="1">
      <alignment horizontal="left" vertical="center" wrapText="1"/>
    </xf>
    <xf numFmtId="0" fontId="24" fillId="0" borderId="43" xfId="8" applyFont="1" applyFill="1" applyBorder="1" applyAlignment="1">
      <alignment horizontal="left" vertical="center" wrapText="1"/>
    </xf>
    <xf numFmtId="0" fontId="24" fillId="0" borderId="45" xfId="8" applyFont="1" applyFill="1" applyBorder="1" applyAlignment="1">
      <alignment horizontal="left" vertical="center" wrapText="1"/>
    </xf>
    <xf numFmtId="0" fontId="24" fillId="0" borderId="33" xfId="8" applyFont="1" applyFill="1" applyBorder="1" applyAlignment="1">
      <alignment horizontal="left" vertical="center" wrapText="1"/>
    </xf>
    <xf numFmtId="0" fontId="24" fillId="0" borderId="85" xfId="8" applyFont="1" applyFill="1" applyBorder="1" applyAlignment="1">
      <alignment horizontal="left" vertical="center" wrapText="1"/>
    </xf>
    <xf numFmtId="0" fontId="8" fillId="6" borderId="75" xfId="8" applyFont="1" applyFill="1" applyBorder="1" applyAlignment="1" applyProtection="1">
      <alignment horizontal="left" vertical="center" wrapText="1"/>
      <protection locked="0"/>
    </xf>
    <xf numFmtId="0" fontId="8" fillId="6" borderId="76" xfId="8" applyFont="1" applyFill="1" applyBorder="1" applyAlignment="1" applyProtection="1">
      <alignment horizontal="left" vertical="center" wrapText="1"/>
      <protection locked="0"/>
    </xf>
    <xf numFmtId="0" fontId="8" fillId="6" borderId="77" xfId="8" applyFont="1" applyFill="1" applyBorder="1" applyAlignment="1" applyProtection="1">
      <alignment horizontal="left" vertical="center" wrapText="1"/>
      <protection locked="0"/>
    </xf>
    <xf numFmtId="0" fontId="11" fillId="6" borderId="41" xfId="8" applyFont="1" applyFill="1" applyBorder="1" applyAlignment="1" applyProtection="1">
      <alignment horizontal="center" vertical="center" wrapText="1"/>
      <protection locked="0"/>
    </xf>
    <xf numFmtId="0" fontId="9" fillId="0" borderId="18" xfId="8" applyFont="1" applyFill="1" applyBorder="1" applyAlignment="1">
      <alignment horizontal="center" vertical="center" wrapText="1"/>
    </xf>
    <xf numFmtId="0" fontId="9" fillId="0" borderId="19" xfId="8" applyFont="1" applyFill="1" applyBorder="1" applyAlignment="1">
      <alignment horizontal="center" vertical="center" wrapText="1"/>
    </xf>
    <xf numFmtId="0" fontId="9" fillId="0" borderId="22" xfId="8" applyFont="1" applyFill="1" applyBorder="1" applyAlignment="1">
      <alignment horizontal="center" vertical="center" wrapText="1"/>
    </xf>
    <xf numFmtId="0" fontId="10" fillId="5" borderId="33" xfId="8" applyFont="1" applyFill="1" applyBorder="1" applyAlignment="1">
      <alignment horizontal="left" vertical="center" wrapText="1"/>
    </xf>
    <xf numFmtId="0" fontId="9" fillId="5" borderId="38" xfId="8" applyFont="1" applyFill="1" applyBorder="1" applyAlignment="1" applyProtection="1">
      <alignment horizontal="center" vertical="center" wrapText="1"/>
      <protection locked="0"/>
    </xf>
    <xf numFmtId="0" fontId="9" fillId="5" borderId="33" xfId="8" applyFont="1" applyFill="1" applyBorder="1" applyAlignment="1" applyProtection="1">
      <alignment horizontal="center" vertical="center" wrapText="1"/>
      <protection locked="0"/>
    </xf>
    <xf numFmtId="0" fontId="9" fillId="5" borderId="39" xfId="8" applyFont="1" applyFill="1" applyBorder="1" applyAlignment="1" applyProtection="1">
      <alignment horizontal="center" vertical="center" wrapText="1"/>
      <protection locked="0"/>
    </xf>
    <xf numFmtId="0" fontId="9" fillId="0" borderId="123" xfId="8" applyFont="1" applyFill="1" applyBorder="1" applyAlignment="1">
      <alignment horizontal="center" vertical="center" wrapText="1"/>
    </xf>
    <xf numFmtId="0" fontId="9" fillId="0" borderId="124" xfId="8" applyFont="1" applyFill="1" applyBorder="1" applyAlignment="1">
      <alignment horizontal="center" vertical="center" wrapText="1"/>
    </xf>
    <xf numFmtId="0" fontId="9" fillId="0" borderId="125" xfId="8" applyFont="1" applyFill="1" applyBorder="1" applyAlignment="1">
      <alignment horizontal="center" vertical="center" wrapText="1"/>
    </xf>
    <xf numFmtId="0" fontId="17" fillId="0" borderId="41" xfId="19" applyFont="1" applyBorder="1" applyAlignment="1">
      <alignment horizontal="center" vertical="center"/>
    </xf>
    <xf numFmtId="0" fontId="10" fillId="5" borderId="33" xfId="9" applyFont="1" applyFill="1" applyBorder="1" applyAlignment="1">
      <alignment horizontal="left" vertical="center" wrapText="1"/>
    </xf>
    <xf numFmtId="0" fontId="9" fillId="5" borderId="38" xfId="8" applyFont="1" applyFill="1" applyBorder="1" applyAlignment="1">
      <alignment horizontal="center" vertical="center" wrapText="1"/>
    </xf>
    <xf numFmtId="0" fontId="9" fillId="5" borderId="33" xfId="8" applyFont="1" applyFill="1" applyBorder="1" applyAlignment="1">
      <alignment horizontal="center" vertical="center" wrapText="1"/>
    </xf>
    <xf numFmtId="0" fontId="9" fillId="5" borderId="39" xfId="8" applyFont="1" applyFill="1" applyBorder="1" applyAlignment="1">
      <alignment horizontal="center" vertical="center" wrapText="1"/>
    </xf>
    <xf numFmtId="0" fontId="10" fillId="0" borderId="134" xfId="7" applyFont="1" applyBorder="1" applyAlignment="1">
      <alignment horizontal="left" vertical="justify"/>
    </xf>
    <xf numFmtId="0" fontId="10" fillId="0" borderId="45" xfId="7" applyFont="1" applyBorder="1" applyAlignment="1">
      <alignment horizontal="left" vertical="justify"/>
    </xf>
    <xf numFmtId="0" fontId="8" fillId="5" borderId="111" xfId="8" applyFont="1" applyFill="1" applyBorder="1" applyAlignment="1">
      <alignment horizontal="center" vertical="center" wrapText="1"/>
    </xf>
    <xf numFmtId="0" fontId="10" fillId="0" borderId="85" xfId="17" applyFont="1" applyFill="1" applyBorder="1" applyAlignment="1">
      <alignment horizontal="left" vertical="center"/>
    </xf>
    <xf numFmtId="0" fontId="10" fillId="0" borderId="43" xfId="9" applyFont="1" applyFill="1" applyBorder="1" applyAlignment="1">
      <alignment vertical="center"/>
    </xf>
    <xf numFmtId="0" fontId="10" fillId="0" borderId="44" xfId="9" applyFont="1" applyFill="1" applyBorder="1" applyAlignment="1">
      <alignment vertical="center"/>
    </xf>
    <xf numFmtId="0" fontId="8" fillId="0" borderId="27" xfId="12" applyNumberFormat="1" applyFont="1" applyFill="1" applyBorder="1" applyAlignment="1" applyProtection="1">
      <alignment horizontal="center" vertical="center" wrapText="1"/>
    </xf>
    <xf numFmtId="0" fontId="8" fillId="0" borderId="31" xfId="12" applyNumberFormat="1" applyFont="1" applyFill="1" applyBorder="1" applyAlignment="1" applyProtection="1">
      <alignment horizontal="center" vertical="center" wrapText="1"/>
    </xf>
    <xf numFmtId="0" fontId="9" fillId="0" borderId="54" xfId="8" applyFont="1" applyFill="1" applyBorder="1" applyAlignment="1">
      <alignment horizontal="center" vertical="center" wrapText="1"/>
    </xf>
    <xf numFmtId="0" fontId="9" fillId="0" borderId="55" xfId="8" applyFont="1" applyFill="1" applyBorder="1" applyAlignment="1">
      <alignment horizontal="center" vertical="center" wrapText="1"/>
    </xf>
    <xf numFmtId="0" fontId="9" fillId="0" borderId="56" xfId="8" applyFont="1" applyFill="1" applyBorder="1" applyAlignment="1">
      <alignment horizontal="center" vertical="center" wrapText="1"/>
    </xf>
    <xf numFmtId="0" fontId="10" fillId="0" borderId="43" xfId="7" applyFont="1" applyBorder="1" applyAlignment="1">
      <alignment horizontal="left" wrapText="1"/>
    </xf>
    <xf numFmtId="0" fontId="10" fillId="0" borderId="45" xfId="7" applyFont="1" applyBorder="1" applyAlignment="1">
      <alignment horizontal="left" wrapText="1"/>
    </xf>
    <xf numFmtId="0" fontId="10" fillId="0" borderId="60" xfId="0" applyFont="1" applyFill="1" applyBorder="1" applyAlignment="1">
      <alignment horizontal="left" vertical="center" wrapText="1"/>
    </xf>
    <xf numFmtId="0" fontId="10" fillId="0" borderId="59" xfId="0" applyFont="1" applyFill="1" applyBorder="1" applyAlignment="1">
      <alignment horizontal="left" vertical="center" wrapText="1"/>
    </xf>
    <xf numFmtId="0" fontId="8" fillId="6" borderId="49" xfId="8" applyFont="1" applyFill="1" applyBorder="1" applyAlignment="1" applyProtection="1">
      <alignment vertical="center" wrapText="1"/>
      <protection locked="0"/>
    </xf>
    <xf numFmtId="0" fontId="8" fillId="6" borderId="55" xfId="8" applyFont="1" applyFill="1" applyBorder="1" applyAlignment="1" applyProtection="1">
      <alignment vertical="center" wrapText="1"/>
      <protection locked="0"/>
    </xf>
    <xf numFmtId="0" fontId="8" fillId="6" borderId="50" xfId="8" applyFont="1" applyFill="1" applyBorder="1" applyAlignment="1" applyProtection="1">
      <alignment vertical="center" wrapText="1"/>
      <protection locked="0"/>
    </xf>
    <xf numFmtId="0" fontId="11" fillId="6" borderId="60" xfId="8" applyFont="1" applyFill="1" applyBorder="1" applyAlignment="1" applyProtection="1">
      <alignment horizontal="center" vertical="center" wrapText="1"/>
      <protection locked="0"/>
    </xf>
    <xf numFmtId="0" fontId="11" fillId="6" borderId="59" xfId="8" applyFont="1" applyFill="1" applyBorder="1" applyAlignment="1" applyProtection="1">
      <alignment horizontal="center" vertical="center" wrapText="1"/>
      <protection locked="0"/>
    </xf>
    <xf numFmtId="0" fontId="10" fillId="5" borderId="43" xfId="7" applyFont="1" applyFill="1" applyBorder="1" applyAlignment="1">
      <alignment horizontal="left" wrapText="1"/>
    </xf>
    <xf numFmtId="0" fontId="10" fillId="5" borderId="45" xfId="7" applyFont="1" applyFill="1" applyBorder="1" applyAlignment="1">
      <alignment horizontal="left" wrapText="1"/>
    </xf>
    <xf numFmtId="0" fontId="10" fillId="0" borderId="43" xfId="7" applyFont="1" applyBorder="1" applyAlignment="1">
      <alignment horizontal="left" vertical="center" wrapText="1"/>
    </xf>
    <xf numFmtId="0" fontId="10" fillId="0" borderId="45" xfId="7" applyFont="1" applyBorder="1" applyAlignment="1">
      <alignment horizontal="left" vertical="center" wrapText="1"/>
    </xf>
    <xf numFmtId="0" fontId="10" fillId="0" borderId="134" xfId="7" applyFont="1" applyBorder="1" applyAlignment="1">
      <alignment horizontal="left" vertical="center" wrapText="1"/>
    </xf>
    <xf numFmtId="0" fontId="10" fillId="0" borderId="135" xfId="7" applyFont="1" applyBorder="1" applyAlignment="1">
      <alignment horizontal="left" vertical="center" wrapText="1"/>
    </xf>
    <xf numFmtId="0" fontId="9" fillId="0" borderId="13" xfId="8" applyFont="1" applyFill="1" applyBorder="1" applyAlignment="1">
      <alignment horizontal="center" vertical="center" wrapText="1"/>
    </xf>
    <xf numFmtId="0" fontId="9" fillId="0" borderId="14" xfId="8" applyFont="1" applyFill="1" applyBorder="1" applyAlignment="1">
      <alignment horizontal="center" vertical="center" wrapText="1"/>
    </xf>
    <xf numFmtId="0" fontId="9" fillId="0" borderId="17" xfId="8" applyFont="1" applyFill="1" applyBorder="1" applyAlignment="1">
      <alignment horizontal="center" vertical="center" wrapText="1"/>
    </xf>
    <xf numFmtId="0" fontId="0" fillId="0" borderId="55" xfId="0" applyBorder="1"/>
    <xf numFmtId="0" fontId="0" fillId="0" borderId="50" xfId="0" applyBorder="1"/>
    <xf numFmtId="0" fontId="0" fillId="0" borderId="59" xfId="0" applyBorder="1"/>
    <xf numFmtId="0" fontId="8" fillId="0" borderId="110" xfId="8" applyFont="1" applyFill="1" applyBorder="1" applyAlignment="1">
      <alignment horizontal="center" vertical="center" wrapText="1"/>
    </xf>
    <xf numFmtId="0" fontId="8" fillId="0" borderId="111" xfId="8" applyFont="1" applyFill="1" applyBorder="1" applyAlignment="1">
      <alignment horizontal="center" vertical="center" wrapText="1"/>
    </xf>
    <xf numFmtId="0" fontId="8" fillId="0" borderId="112" xfId="8" applyFont="1" applyFill="1" applyBorder="1" applyAlignment="1">
      <alignment horizontal="center" vertical="center" wrapText="1"/>
    </xf>
    <xf numFmtId="0" fontId="10" fillId="0" borderId="80" xfId="0" applyFont="1" applyFill="1" applyBorder="1" applyAlignment="1">
      <alignment horizontal="left" vertical="center" wrapText="1"/>
    </xf>
    <xf numFmtId="0" fontId="10" fillId="0" borderId="131" xfId="9" applyFont="1" applyFill="1" applyBorder="1" applyAlignment="1">
      <alignment horizontal="left" vertical="center" wrapText="1"/>
    </xf>
    <xf numFmtId="0" fontId="17" fillId="5" borderId="41" xfId="19" applyFont="1" applyFill="1" applyBorder="1" applyAlignment="1">
      <alignment horizontal="center" vertical="center"/>
    </xf>
    <xf numFmtId="0" fontId="9" fillId="0" borderId="110" xfId="8" applyFont="1" applyFill="1" applyBorder="1" applyAlignment="1">
      <alignment horizontal="center" vertical="center" wrapText="1"/>
    </xf>
    <xf numFmtId="0" fontId="9" fillId="0" borderId="111" xfId="8" applyFont="1" applyFill="1" applyBorder="1" applyAlignment="1">
      <alignment horizontal="center" vertical="center" wrapText="1"/>
    </xf>
    <xf numFmtId="0" fontId="9" fillId="0" borderId="112" xfId="8" applyFont="1" applyFill="1" applyBorder="1" applyAlignment="1">
      <alignment horizontal="center" vertical="center" wrapText="1"/>
    </xf>
    <xf numFmtId="0" fontId="9" fillId="0" borderId="98" xfId="8" applyFont="1" applyFill="1" applyBorder="1" applyAlignment="1">
      <alignment horizontal="center" vertical="center" wrapText="1"/>
    </xf>
    <xf numFmtId="0" fontId="9" fillId="0" borderId="99" xfId="8" applyFont="1" applyFill="1" applyBorder="1" applyAlignment="1">
      <alignment horizontal="center" vertical="center" wrapText="1"/>
    </xf>
    <xf numFmtId="0" fontId="9" fillId="0" borderId="100" xfId="8" applyFont="1" applyFill="1" applyBorder="1" applyAlignment="1">
      <alignment horizontal="center" vertical="center" wrapText="1"/>
    </xf>
    <xf numFmtId="0" fontId="10" fillId="0" borderId="121" xfId="8" applyFont="1" applyFill="1" applyBorder="1" applyAlignment="1">
      <alignment horizontal="left" vertical="center" wrapText="1"/>
    </xf>
    <xf numFmtId="0" fontId="10" fillId="0" borderId="102" xfId="8" applyFont="1" applyFill="1" applyBorder="1" applyAlignment="1">
      <alignment horizontal="left" vertical="center" wrapText="1"/>
    </xf>
    <xf numFmtId="0" fontId="10" fillId="0" borderId="89" xfId="8" applyFont="1" applyFill="1" applyBorder="1" applyAlignment="1">
      <alignment horizontal="left" vertical="center" wrapText="1"/>
    </xf>
    <xf numFmtId="0" fontId="10" fillId="0" borderId="91" xfId="8" applyFont="1" applyFill="1" applyBorder="1" applyAlignment="1">
      <alignment horizontal="left" vertical="center" wrapText="1"/>
    </xf>
    <xf numFmtId="0" fontId="10" fillId="0" borderId="85" xfId="15" applyFont="1" applyFill="1" applyBorder="1" applyAlignment="1">
      <alignment horizontal="left" vertical="center" wrapText="1"/>
    </xf>
    <xf numFmtId="0" fontId="10" fillId="0" borderId="91" xfId="8" applyFont="1" applyFill="1" applyBorder="1" applyAlignment="1">
      <alignment horizontal="center" vertical="center" wrapText="1"/>
    </xf>
    <xf numFmtId="0" fontId="10" fillId="0" borderId="118" xfId="9" applyFont="1" applyFill="1" applyBorder="1" applyAlignment="1">
      <alignment horizontal="left" vertical="center" wrapText="1"/>
    </xf>
    <xf numFmtId="0" fontId="10" fillId="0" borderId="119" xfId="9" applyFont="1" applyFill="1" applyBorder="1" applyAlignment="1">
      <alignment horizontal="left" vertical="center" wrapText="1"/>
    </xf>
    <xf numFmtId="0" fontId="10" fillId="5" borderId="85" xfId="8" applyFont="1" applyFill="1" applyBorder="1" applyAlignment="1">
      <alignment horizontal="left" vertical="center" wrapText="1"/>
    </xf>
    <xf numFmtId="0" fontId="9" fillId="5" borderId="110" xfId="8" applyFont="1" applyFill="1" applyBorder="1" applyAlignment="1">
      <alignment horizontal="center" vertical="center" wrapText="1"/>
    </xf>
    <xf numFmtId="0" fontId="9" fillId="5" borderId="111" xfId="8" applyFont="1" applyFill="1" applyBorder="1" applyAlignment="1">
      <alignment horizontal="center" vertical="center" wrapText="1"/>
    </xf>
    <xf numFmtId="0" fontId="9" fillId="5" borderId="112" xfId="8" applyFont="1" applyFill="1" applyBorder="1" applyAlignment="1">
      <alignment horizontal="center" vertical="center" wrapText="1"/>
    </xf>
    <xf numFmtId="0" fontId="11" fillId="6" borderId="70" xfId="6" applyFont="1" applyFill="1" applyBorder="1" applyAlignment="1" applyProtection="1">
      <alignment horizontal="left" vertical="center" wrapText="1"/>
      <protection locked="0"/>
    </xf>
    <xf numFmtId="0" fontId="11" fillId="6" borderId="71" xfId="6" applyFont="1" applyFill="1" applyBorder="1" applyAlignment="1" applyProtection="1">
      <alignment horizontal="left" vertical="center" wrapText="1"/>
      <protection locked="0"/>
    </xf>
    <xf numFmtId="49" fontId="8" fillId="0" borderId="7" xfId="3" applyNumberFormat="1" applyFont="1" applyBorder="1" applyAlignment="1" applyProtection="1">
      <alignment vertical="center" wrapText="1"/>
      <protection locked="0"/>
    </xf>
    <xf numFmtId="49" fontId="8" fillId="0" borderId="9" xfId="3" applyNumberFormat="1" applyFont="1" applyBorder="1" applyAlignment="1" applyProtection="1">
      <alignment vertical="center" wrapText="1"/>
      <protection locked="0"/>
    </xf>
    <xf numFmtId="49" fontId="8" fillId="0" borderId="23" xfId="3" applyNumberFormat="1" applyFont="1" applyBorder="1" applyAlignment="1" applyProtection="1">
      <alignment vertical="center" wrapText="1"/>
      <protection locked="0"/>
    </xf>
    <xf numFmtId="0" fontId="9" fillId="0" borderId="82" xfId="8" applyFont="1" applyFill="1" applyBorder="1" applyAlignment="1">
      <alignment horizontal="center" vertical="center"/>
    </xf>
    <xf numFmtId="0" fontId="9" fillId="0" borderId="76" xfId="8" applyFont="1" applyFill="1" applyBorder="1" applyAlignment="1">
      <alignment horizontal="center" vertical="center"/>
    </xf>
    <xf numFmtId="0" fontId="9" fillId="0" borderId="83" xfId="8" applyFont="1" applyFill="1" applyBorder="1" applyAlignment="1">
      <alignment horizontal="center" vertical="center"/>
    </xf>
    <xf numFmtId="0" fontId="17" fillId="0" borderId="6" xfId="3" applyFont="1" applyBorder="1" applyAlignment="1">
      <alignment horizontal="center"/>
    </xf>
    <xf numFmtId="0" fontId="17" fillId="0" borderId="63" xfId="3" applyFont="1" applyBorder="1" applyAlignment="1">
      <alignment horizontal="center"/>
    </xf>
    <xf numFmtId="0" fontId="17" fillId="0" borderId="10" xfId="3" applyFont="1" applyBorder="1" applyAlignment="1">
      <alignment horizontal="center"/>
    </xf>
    <xf numFmtId="0" fontId="19" fillId="6" borderId="1" xfId="4" applyFont="1" applyFill="1" applyBorder="1" applyAlignment="1" applyProtection="1">
      <alignment horizontal="center" vertical="center" wrapText="1"/>
      <protection locked="0"/>
    </xf>
    <xf numFmtId="0" fontId="19" fillId="6" borderId="3" xfId="4" applyFont="1" applyFill="1" applyBorder="1" applyAlignment="1" applyProtection="1">
      <alignment horizontal="center" vertical="center" wrapText="1"/>
      <protection locked="0"/>
    </xf>
    <xf numFmtId="0" fontId="19" fillId="6" borderId="2" xfId="4" applyFont="1" applyFill="1" applyBorder="1" applyAlignment="1" applyProtection="1">
      <alignment horizontal="center" vertical="center" wrapText="1"/>
      <protection locked="0"/>
    </xf>
    <xf numFmtId="0" fontId="19" fillId="6" borderId="4" xfId="4" applyFont="1" applyFill="1" applyBorder="1" applyAlignment="1" applyProtection="1">
      <alignment horizontal="center" vertical="center" wrapText="1"/>
      <protection locked="0"/>
    </xf>
    <xf numFmtId="0" fontId="19" fillId="6" borderId="0" xfId="4" applyFont="1" applyFill="1" applyBorder="1" applyAlignment="1" applyProtection="1">
      <alignment horizontal="center" vertical="center" wrapText="1"/>
      <protection locked="0"/>
    </xf>
    <xf numFmtId="0" fontId="19" fillId="6" borderId="5" xfId="4" applyFont="1" applyFill="1" applyBorder="1" applyAlignment="1" applyProtection="1">
      <alignment horizontal="center" vertical="center" wrapText="1"/>
      <protection locked="0"/>
    </xf>
    <xf numFmtId="0" fontId="19" fillId="6" borderId="7" xfId="4" applyFont="1" applyFill="1" applyBorder="1" applyAlignment="1" applyProtection="1">
      <alignment horizontal="center" vertical="center" wrapText="1"/>
      <protection locked="0"/>
    </xf>
    <xf numFmtId="0" fontId="19" fillId="6" borderId="9" xfId="4" applyFont="1" applyFill="1" applyBorder="1" applyAlignment="1" applyProtection="1">
      <alignment horizontal="center" vertical="center" wrapText="1"/>
      <protection locked="0"/>
    </xf>
    <xf numFmtId="0" fontId="19" fillId="6" borderId="8" xfId="4" applyFont="1" applyFill="1" applyBorder="1" applyAlignment="1" applyProtection="1">
      <alignment horizontal="center" vertical="center" wrapText="1"/>
      <protection locked="0"/>
    </xf>
    <xf numFmtId="0" fontId="11" fillId="6" borderId="34" xfId="6" applyFont="1" applyFill="1" applyBorder="1" applyAlignment="1" applyProtection="1">
      <alignment horizontal="left" vertical="center" wrapText="1"/>
      <protection locked="0"/>
    </xf>
    <xf numFmtId="0" fontId="11" fillId="6" borderId="64" xfId="6" applyFont="1" applyFill="1" applyBorder="1" applyAlignment="1" applyProtection="1">
      <alignment horizontal="left" vertical="center" wrapText="1"/>
      <protection locked="0"/>
    </xf>
    <xf numFmtId="0" fontId="11" fillId="6" borderId="65" xfId="6" applyFont="1" applyFill="1" applyBorder="1" applyAlignment="1" applyProtection="1">
      <alignment horizontal="center" vertical="center"/>
      <protection locked="0"/>
    </xf>
    <xf numFmtId="0" fontId="11" fillId="6" borderId="66" xfId="6" applyFont="1" applyFill="1" applyBorder="1" applyAlignment="1" applyProtection="1">
      <alignment horizontal="center" vertical="center"/>
      <protection locked="0"/>
    </xf>
    <xf numFmtId="49" fontId="8" fillId="0" borderId="13" xfId="3" applyNumberFormat="1" applyFont="1" applyBorder="1" applyAlignment="1" applyProtection="1">
      <alignment horizontal="left" vertical="center" wrapText="1"/>
      <protection locked="0"/>
    </xf>
    <xf numFmtId="49" fontId="8" fillId="0" borderId="14" xfId="3" applyNumberFormat="1" applyFont="1" applyBorder="1" applyAlignment="1" applyProtection="1">
      <alignment horizontal="left" vertical="center" wrapText="1"/>
      <protection locked="0"/>
    </xf>
    <xf numFmtId="49" fontId="8" fillId="0" borderId="15" xfId="3" applyNumberFormat="1" applyFont="1" applyBorder="1" applyAlignment="1" applyProtection="1">
      <alignment horizontal="left" vertical="center" wrapText="1"/>
      <protection locked="0"/>
    </xf>
    <xf numFmtId="49" fontId="8" fillId="0" borderId="67" xfId="4" applyNumberFormat="1" applyFont="1" applyBorder="1" applyAlignment="1" applyProtection="1">
      <alignment horizontal="left" vertical="center" wrapText="1"/>
      <protection locked="0"/>
    </xf>
    <xf numFmtId="49" fontId="8" fillId="0" borderId="68" xfId="4" applyNumberFormat="1" applyFont="1" applyBorder="1" applyAlignment="1" applyProtection="1">
      <alignment horizontal="left" vertical="center" wrapText="1"/>
      <protection locked="0"/>
    </xf>
    <xf numFmtId="49" fontId="8" fillId="0" borderId="69" xfId="4" applyNumberFormat="1" applyFont="1" applyBorder="1" applyAlignment="1" applyProtection="1">
      <alignment horizontal="left" vertical="center" wrapText="1"/>
      <protection locked="0"/>
    </xf>
    <xf numFmtId="49" fontId="12" fillId="8" borderId="43" xfId="0" applyNumberFormat="1" applyFont="1" applyFill="1" applyBorder="1" applyAlignment="1">
      <alignment horizontal="left" vertical="center" wrapText="1"/>
    </xf>
    <xf numFmtId="49" fontId="12" fillId="8" borderId="44" xfId="0" applyNumberFormat="1" applyFont="1" applyFill="1" applyBorder="1" applyAlignment="1">
      <alignment horizontal="left" vertical="center" wrapText="1"/>
    </xf>
    <xf numFmtId="49" fontId="12" fillId="8" borderId="45" xfId="0" applyNumberFormat="1" applyFont="1" applyFill="1" applyBorder="1" applyAlignment="1">
      <alignment horizontal="left" vertical="center" wrapText="1"/>
    </xf>
    <xf numFmtId="49" fontId="12" fillId="4" borderId="60" xfId="0" applyNumberFormat="1" applyFont="1" applyFill="1" applyBorder="1" applyAlignment="1">
      <alignment horizontal="left" vertical="center" wrapText="1"/>
    </xf>
    <xf numFmtId="49" fontId="12" fillId="4" borderId="58" xfId="0" applyNumberFormat="1" applyFont="1" applyFill="1" applyBorder="1" applyAlignment="1">
      <alignment horizontal="left" vertical="center" wrapText="1"/>
    </xf>
    <xf numFmtId="49" fontId="13" fillId="0" borderId="44" xfId="0" applyNumberFormat="1" applyFont="1" applyFill="1" applyBorder="1" applyAlignment="1">
      <alignment horizontal="left" vertical="center" wrapText="1"/>
    </xf>
    <xf numFmtId="49" fontId="12" fillId="0" borderId="43" xfId="0" applyNumberFormat="1" applyFont="1" applyFill="1" applyBorder="1" applyAlignment="1">
      <alignment horizontal="left" vertical="center" wrapText="1"/>
    </xf>
    <xf numFmtId="49" fontId="12" fillId="0" borderId="44" xfId="0" applyNumberFormat="1" applyFont="1" applyFill="1" applyBorder="1" applyAlignment="1">
      <alignment horizontal="left" vertical="center" wrapText="1"/>
    </xf>
    <xf numFmtId="49" fontId="8" fillId="8" borderId="43" xfId="0" applyNumberFormat="1" applyFont="1" applyFill="1" applyBorder="1" applyAlignment="1">
      <alignment horizontal="left" wrapText="1"/>
    </xf>
    <xf numFmtId="49" fontId="8" fillId="8" borderId="44" xfId="0" applyNumberFormat="1" applyFont="1" applyFill="1" applyBorder="1" applyAlignment="1">
      <alignment horizontal="left" wrapText="1"/>
    </xf>
    <xf numFmtId="49" fontId="8" fillId="8" borderId="45" xfId="0" applyNumberFormat="1" applyFont="1" applyFill="1" applyBorder="1" applyAlignment="1">
      <alignment horizontal="left" wrapText="1"/>
    </xf>
    <xf numFmtId="49" fontId="12" fillId="0" borderId="45" xfId="0" applyNumberFormat="1" applyFont="1" applyFill="1" applyBorder="1" applyAlignment="1">
      <alignment horizontal="left" vertical="center" wrapText="1"/>
    </xf>
    <xf numFmtId="49" fontId="12" fillId="8" borderId="43" xfId="0" applyNumberFormat="1" applyFont="1" applyFill="1" applyBorder="1" applyAlignment="1">
      <alignment horizontal="left" wrapText="1"/>
    </xf>
    <xf numFmtId="49" fontId="12" fillId="8" borderId="44" xfId="0" applyNumberFormat="1" applyFont="1" applyFill="1" applyBorder="1" applyAlignment="1">
      <alignment horizontal="left" wrapText="1"/>
    </xf>
    <xf numFmtId="49" fontId="12" fillId="8" borderId="46" xfId="0" applyNumberFormat="1" applyFont="1" applyFill="1" applyBorder="1" applyAlignment="1">
      <alignment horizontal="left" wrapText="1"/>
    </xf>
    <xf numFmtId="49" fontId="12" fillId="4" borderId="21" xfId="0" applyNumberFormat="1" applyFont="1" applyFill="1" applyBorder="1" applyAlignment="1">
      <alignment horizontal="left" vertical="center" wrapText="1"/>
    </xf>
    <xf numFmtId="49" fontId="12" fillId="4" borderId="19" xfId="0" applyNumberFormat="1" applyFont="1" applyFill="1" applyBorder="1" applyAlignment="1">
      <alignment horizontal="left" vertical="center" wrapText="1"/>
    </xf>
    <xf numFmtId="49" fontId="12" fillId="5" borderId="49" xfId="0" applyNumberFormat="1" applyFont="1" applyFill="1" applyBorder="1" applyAlignment="1">
      <alignment horizontal="center" wrapText="1"/>
    </xf>
    <xf numFmtId="49" fontId="12" fillId="5" borderId="55" xfId="0" applyNumberFormat="1" applyFont="1" applyFill="1" applyBorder="1" applyAlignment="1">
      <alignment horizontal="center" wrapText="1"/>
    </xf>
    <xf numFmtId="0" fontId="8" fillId="0" borderId="140" xfId="7" applyFont="1" applyBorder="1" applyAlignment="1">
      <alignment horizontal="center"/>
    </xf>
    <xf numFmtId="0" fontId="8" fillId="0" borderId="141" xfId="7" applyFont="1" applyBorder="1" applyAlignment="1">
      <alignment horizontal="center"/>
    </xf>
    <xf numFmtId="0" fontId="8" fillId="0" borderId="142" xfId="7" applyFont="1" applyBorder="1" applyAlignment="1">
      <alignment horizontal="center"/>
    </xf>
    <xf numFmtId="0" fontId="8" fillId="0" borderId="147" xfId="8" applyFont="1" applyFill="1" applyBorder="1" applyAlignment="1">
      <alignment horizontal="center" vertical="center" wrapText="1"/>
    </xf>
    <xf numFmtId="0" fontId="8" fillId="0" borderId="68" xfId="8" applyFont="1" applyFill="1" applyBorder="1" applyAlignment="1">
      <alignment horizontal="center" vertical="center" wrapText="1"/>
    </xf>
    <xf numFmtId="0" fontId="8" fillId="0" borderId="69" xfId="8" applyFont="1" applyFill="1" applyBorder="1" applyAlignment="1">
      <alignment horizontal="center" vertical="center" wrapText="1"/>
    </xf>
    <xf numFmtId="0" fontId="10" fillId="5" borderId="86" xfId="8" applyFont="1" applyFill="1" applyBorder="1" applyAlignment="1">
      <alignment horizontal="left" vertical="center" wrapText="1"/>
    </xf>
    <xf numFmtId="0" fontId="10" fillId="5" borderId="106" xfId="8" applyFont="1" applyFill="1" applyBorder="1" applyAlignment="1">
      <alignment horizontal="left" vertical="center" wrapText="1"/>
    </xf>
    <xf numFmtId="0" fontId="11" fillId="0" borderId="0" xfId="6" applyFont="1" applyFill="1" applyBorder="1" applyAlignment="1" applyProtection="1">
      <alignment horizontal="center" vertical="center"/>
      <protection locked="0"/>
    </xf>
    <xf numFmtId="0" fontId="8" fillId="0" borderId="4" xfId="7" applyFont="1" applyBorder="1" applyAlignment="1">
      <alignment horizontal="center"/>
    </xf>
    <xf numFmtId="0" fontId="8" fillId="0" borderId="0" xfId="7" applyFont="1" applyBorder="1" applyAlignment="1">
      <alignment horizontal="center"/>
    </xf>
    <xf numFmtId="0" fontId="8" fillId="0" borderId="5" xfId="7" applyFont="1" applyBorder="1" applyAlignment="1">
      <alignment horizontal="center"/>
    </xf>
    <xf numFmtId="0" fontId="8" fillId="0" borderId="4" xfId="0" applyFont="1" applyBorder="1" applyAlignment="1">
      <alignment horizontal="center"/>
    </xf>
    <xf numFmtId="0" fontId="8" fillId="0" borderId="0" xfId="0" applyFont="1" applyBorder="1" applyAlignment="1">
      <alignment horizontal="center"/>
    </xf>
    <xf numFmtId="0" fontId="8" fillId="0" borderId="5" xfId="0" applyFont="1" applyBorder="1" applyAlignment="1">
      <alignment horizontal="center"/>
    </xf>
    <xf numFmtId="0" fontId="8" fillId="0" borderId="150" xfId="8" applyFont="1" applyFill="1" applyBorder="1" applyAlignment="1">
      <alignment horizontal="center" vertical="center" wrapText="1"/>
    </xf>
    <xf numFmtId="0" fontId="8" fillId="0" borderId="151" xfId="8" applyFont="1" applyFill="1" applyBorder="1" applyAlignment="1">
      <alignment horizontal="center" vertical="center" wrapText="1"/>
    </xf>
    <xf numFmtId="0" fontId="8" fillId="0" borderId="152" xfId="8" applyFont="1" applyFill="1" applyBorder="1" applyAlignment="1">
      <alignment horizontal="center" vertical="center" wrapText="1"/>
    </xf>
    <xf numFmtId="0" fontId="8" fillId="0" borderId="153" xfId="8" applyFont="1" applyFill="1" applyBorder="1" applyAlignment="1">
      <alignment horizontal="center" vertical="center" wrapText="1"/>
    </xf>
    <xf numFmtId="0" fontId="8" fillId="0" borderId="154" xfId="8" applyFont="1" applyFill="1" applyBorder="1" applyAlignment="1">
      <alignment horizontal="center" vertical="center" wrapText="1"/>
    </xf>
    <xf numFmtId="0" fontId="10" fillId="5" borderId="118" xfId="9" applyFont="1" applyFill="1" applyBorder="1" applyAlignment="1">
      <alignment horizontal="left" vertical="center" wrapText="1"/>
    </xf>
    <xf numFmtId="0" fontId="10" fillId="5" borderId="119" xfId="9" applyFont="1" applyFill="1" applyBorder="1" applyAlignment="1">
      <alignment horizontal="left" vertical="center" wrapText="1"/>
    </xf>
    <xf numFmtId="0" fontId="10" fillId="0" borderId="43" xfId="9" applyFont="1" applyFill="1" applyBorder="1" applyAlignment="1">
      <alignment horizontal="left" vertical="center" wrapText="1"/>
    </xf>
    <xf numFmtId="0" fontId="10" fillId="0" borderId="44" xfId="9" applyFont="1" applyFill="1" applyBorder="1" applyAlignment="1">
      <alignment horizontal="left" vertical="center" wrapText="1"/>
    </xf>
    <xf numFmtId="0" fontId="9" fillId="0" borderId="150" xfId="8" applyFont="1" applyFill="1" applyBorder="1" applyAlignment="1" applyProtection="1">
      <alignment horizontal="center" vertical="center" wrapText="1"/>
      <protection locked="0"/>
    </xf>
    <xf numFmtId="0" fontId="9" fillId="0" borderId="151" xfId="8" applyFont="1" applyFill="1" applyBorder="1" applyAlignment="1" applyProtection="1">
      <alignment horizontal="center" vertical="center" wrapText="1"/>
      <protection locked="0"/>
    </xf>
    <xf numFmtId="0" fontId="9" fillId="0" borderId="153" xfId="8" applyFont="1" applyFill="1" applyBorder="1" applyAlignment="1" applyProtection="1">
      <alignment horizontal="center" vertical="center" wrapText="1"/>
      <protection locked="0"/>
    </xf>
    <xf numFmtId="0" fontId="8" fillId="0" borderId="98" xfId="8" applyFont="1" applyFill="1" applyBorder="1" applyAlignment="1">
      <alignment horizontal="center" vertical="center" wrapText="1"/>
    </xf>
    <xf numFmtId="0" fontId="8" fillId="0" borderId="99" xfId="8" applyFont="1" applyFill="1" applyBorder="1" applyAlignment="1">
      <alignment horizontal="center" vertical="center" wrapText="1"/>
    </xf>
    <xf numFmtId="0" fontId="8" fillId="0" borderId="100" xfId="8" applyFont="1" applyFill="1" applyBorder="1" applyAlignment="1">
      <alignment horizontal="center" vertical="center" wrapText="1"/>
    </xf>
    <xf numFmtId="0" fontId="10" fillId="0" borderId="157" xfId="8" applyFont="1" applyFill="1" applyBorder="1" applyAlignment="1">
      <alignment horizontal="left" vertical="center" wrapText="1"/>
    </xf>
    <xf numFmtId="0" fontId="9" fillId="0" borderId="51" xfId="8" applyFont="1" applyFill="1" applyBorder="1" applyAlignment="1" applyProtection="1">
      <alignment horizontal="center" vertical="center" wrapText="1"/>
      <protection locked="0"/>
    </xf>
    <xf numFmtId="0" fontId="9" fillId="0" borderId="48" xfId="8" applyFont="1" applyFill="1" applyBorder="1" applyAlignment="1" applyProtection="1">
      <alignment horizontal="center" vertical="center" wrapText="1"/>
      <protection locked="0"/>
    </xf>
    <xf numFmtId="0" fontId="9" fillId="0" borderId="52" xfId="8" applyFont="1" applyFill="1" applyBorder="1" applyAlignment="1" applyProtection="1">
      <alignment horizontal="center" vertical="center" wrapText="1"/>
      <protection locked="0"/>
    </xf>
    <xf numFmtId="0" fontId="8" fillId="0" borderId="38" xfId="8" applyFont="1" applyFill="1" applyBorder="1" applyAlignment="1">
      <alignment horizontal="center" vertical="center" wrapText="1"/>
    </xf>
    <xf numFmtId="0" fontId="8" fillId="0" borderId="33" xfId="8" applyFont="1" applyFill="1" applyBorder="1" applyAlignment="1">
      <alignment horizontal="center" vertical="center" wrapText="1"/>
    </xf>
    <xf numFmtId="0" fontId="8" fillId="0" borderId="39" xfId="8" applyFont="1" applyFill="1" applyBorder="1" applyAlignment="1">
      <alignment horizontal="center" vertical="center" wrapText="1"/>
    </xf>
    <xf numFmtId="0" fontId="10" fillId="0" borderId="41" xfId="8" applyFont="1" applyFill="1" applyBorder="1" applyAlignment="1">
      <alignment horizontal="left" vertical="center" wrapText="1"/>
    </xf>
    <xf numFmtId="0" fontId="10" fillId="0" borderId="43" xfId="9" applyFont="1" applyFill="1" applyBorder="1" applyAlignment="1">
      <alignment horizontal="left"/>
    </xf>
    <xf numFmtId="0" fontId="10" fillId="0" borderId="45" xfId="9" applyFont="1" applyFill="1" applyBorder="1" applyAlignment="1">
      <alignment horizontal="left"/>
    </xf>
    <xf numFmtId="0" fontId="8" fillId="0" borderId="51" xfId="8" applyFont="1" applyFill="1" applyBorder="1" applyAlignment="1">
      <alignment horizontal="center" vertical="center" wrapText="1"/>
    </xf>
    <xf numFmtId="0" fontId="8" fillId="0" borderId="48" xfId="8" applyFont="1" applyFill="1" applyBorder="1" applyAlignment="1">
      <alignment horizontal="center" vertical="center" wrapText="1"/>
    </xf>
    <xf numFmtId="0" fontId="8" fillId="0" borderId="52" xfId="8" applyFont="1" applyFill="1" applyBorder="1" applyAlignment="1">
      <alignment horizontal="center" vertical="center" wrapText="1"/>
    </xf>
    <xf numFmtId="0" fontId="10" fillId="0" borderId="91" xfId="0" applyFont="1" applyFill="1" applyBorder="1" applyAlignment="1">
      <alignment horizontal="left" vertical="center" wrapText="1"/>
    </xf>
    <xf numFmtId="0" fontId="10" fillId="0" borderId="109" xfId="0" applyFont="1" applyFill="1" applyBorder="1" applyAlignment="1">
      <alignment horizontal="left" vertical="center" wrapText="1"/>
    </xf>
    <xf numFmtId="0" fontId="8" fillId="0" borderId="0" xfId="8" applyFont="1" applyFill="1" applyBorder="1" applyAlignment="1">
      <alignment horizontal="center" vertical="center" wrapText="1"/>
    </xf>
    <xf numFmtId="0" fontId="8" fillId="0" borderId="5" xfId="8" applyFont="1" applyFill="1" applyBorder="1" applyAlignment="1">
      <alignment horizontal="center" vertical="center" wrapText="1"/>
    </xf>
    <xf numFmtId="0" fontId="10" fillId="5" borderId="105" xfId="8" applyFont="1" applyFill="1" applyBorder="1" applyAlignment="1">
      <alignment horizontal="left" vertical="center" wrapText="1"/>
    </xf>
    <xf numFmtId="0" fontId="8" fillId="0" borderId="51" xfId="7" applyFont="1" applyBorder="1" applyAlignment="1">
      <alignment horizontal="center"/>
    </xf>
    <xf numFmtId="0" fontId="8" fillId="0" borderId="48" xfId="7" applyFont="1" applyBorder="1" applyAlignment="1">
      <alignment horizontal="center"/>
    </xf>
    <xf numFmtId="0" fontId="8" fillId="0" borderId="52" xfId="7" applyFont="1" applyBorder="1" applyAlignment="1">
      <alignment horizontal="center"/>
    </xf>
    <xf numFmtId="0" fontId="10" fillId="0" borderId="33" xfId="8" applyFont="1" applyFill="1" applyBorder="1" applyAlignment="1">
      <alignment vertical="center" wrapText="1"/>
    </xf>
    <xf numFmtId="0" fontId="10" fillId="7" borderId="33" xfId="8" applyFont="1" applyFill="1" applyBorder="1" applyAlignment="1">
      <alignment horizontal="left" vertical="center" wrapText="1"/>
    </xf>
    <xf numFmtId="0" fontId="8" fillId="0" borderId="162" xfId="8" applyFont="1" applyFill="1" applyBorder="1" applyAlignment="1">
      <alignment horizontal="center" vertical="center" wrapText="1"/>
    </xf>
    <xf numFmtId="0" fontId="8" fillId="0" borderId="163" xfId="8" applyFont="1" applyFill="1" applyBorder="1" applyAlignment="1">
      <alignment horizontal="center" vertical="center" wrapText="1"/>
    </xf>
    <xf numFmtId="0" fontId="8" fillId="0" borderId="164" xfId="8" applyFont="1" applyFill="1" applyBorder="1" applyAlignment="1">
      <alignment horizontal="center" vertical="center" wrapText="1"/>
    </xf>
    <xf numFmtId="0" fontId="10" fillId="0" borderId="102" xfId="0" applyFont="1" applyFill="1" applyBorder="1" applyAlignment="1">
      <alignment horizontal="left" vertical="center" wrapText="1"/>
    </xf>
    <xf numFmtId="0" fontId="10" fillId="0" borderId="33" xfId="25" applyFont="1" applyFill="1" applyBorder="1" applyAlignment="1">
      <alignment horizontal="left" vertical="center" wrapText="1"/>
    </xf>
    <xf numFmtId="0" fontId="10" fillId="0" borderId="86" xfId="25" applyFont="1" applyFill="1" applyBorder="1" applyAlignment="1">
      <alignment horizontal="left" vertical="center" wrapText="1"/>
    </xf>
    <xf numFmtId="0" fontId="10" fillId="0" borderId="106" xfId="25" applyFont="1" applyFill="1" applyBorder="1" applyAlignment="1">
      <alignment horizontal="left" vertical="center" wrapText="1"/>
    </xf>
    <xf numFmtId="0" fontId="13" fillId="7" borderId="33" xfId="8" applyFont="1" applyFill="1" applyBorder="1" applyAlignment="1">
      <alignment horizontal="left" vertical="center" wrapText="1"/>
    </xf>
    <xf numFmtId="0" fontId="10" fillId="0" borderId="33" xfId="17" applyFont="1" applyFill="1" applyBorder="1" applyAlignment="1">
      <alignment horizontal="left"/>
    </xf>
    <xf numFmtId="0" fontId="10" fillId="7" borderId="33" xfId="25" applyFont="1" applyFill="1" applyBorder="1" applyAlignment="1">
      <alignment horizontal="left" vertical="center" wrapText="1"/>
    </xf>
    <xf numFmtId="0" fontId="10" fillId="0" borderId="85" xfId="17" applyFont="1" applyFill="1" applyBorder="1" applyAlignment="1">
      <alignment horizontal="left"/>
    </xf>
    <xf numFmtId="0" fontId="10" fillId="0" borderId="167" xfId="0" applyFont="1" applyFill="1" applyBorder="1" applyAlignment="1">
      <alignment horizontal="left" vertical="center" wrapText="1"/>
    </xf>
    <xf numFmtId="0" fontId="10" fillId="0" borderId="149" xfId="18" applyFont="1" applyFill="1" applyBorder="1" applyAlignment="1">
      <alignment horizontal="left" vertical="center"/>
    </xf>
    <xf numFmtId="0" fontId="17" fillId="0" borderId="60" xfId="19" applyFont="1" applyBorder="1" applyAlignment="1">
      <alignment horizontal="center"/>
    </xf>
    <xf numFmtId="0" fontId="17" fillId="0" borderId="59" xfId="19" applyFont="1" applyBorder="1" applyAlignment="1">
      <alignment horizontal="center"/>
    </xf>
  </cellXfs>
  <cellStyles count="29">
    <cellStyle name="Normal" xfId="0" builtinId="0"/>
    <cellStyle name="Normal 2 2" xfId="18"/>
    <cellStyle name="Normal_ADM LOCAL - RD3_2" xfId="14"/>
    <cellStyle name="Normal_ADM LOCAL - RD3_2_COMPOSIÇÕES" xfId="15"/>
    <cellStyle name="Normal_ADM LOCAL - RD3_2_RD3ª_2ªfase_JI PARANÁ.2" xfId="8"/>
    <cellStyle name="Normal_COMPOSIÇÕES" xfId="25"/>
    <cellStyle name="Normal_ORÇAMENTO - PRAÇA DO XAVANTE III_SINAPI" xfId="6"/>
    <cellStyle name="Normal_ORÇAMENTO - rede eletrica 2" xfId="9"/>
    <cellStyle name="Normal_ORÇAMENTO - rede eletrica_COMPOSIÇÕES" xfId="4"/>
    <cellStyle name="Normal_Orçamento_PANTANAL-jan-12_REDE ABAST. ÁGUA" xfId="3"/>
    <cellStyle name="Normal_Rampa de acesso -AGO-08" xfId="7"/>
    <cellStyle name="Normal_Rampa de acesso -AGO-08 2" xfId="19"/>
    <cellStyle name="Normal_REDE ABAST. ÁGUA" xfId="20"/>
    <cellStyle name="Normal_UNID.HABIT.39m2" xfId="17"/>
    <cellStyle name="Separador de milhares" xfId="1" builtinId="3"/>
    <cellStyle name="Separador de milhares 3" xfId="2"/>
    <cellStyle name="Separador de milhares 4 2" xfId="27"/>
    <cellStyle name="Separador de milhares 8" xfId="28"/>
    <cellStyle name="Separador de milhares_ADM LOCAL - RD3_2" xfId="11"/>
    <cellStyle name="Separador de milhares_ADM LOCAL - RD3_2_COMPOSIÇÕES" xfId="16"/>
    <cellStyle name="Separador de milhares_ADM LOCAL - RD3_2_RD3ª_2ªfase_JI PARANÁ.2" xfId="10"/>
    <cellStyle name="Separador de milhares_COMPOSIÇÕES" xfId="13"/>
    <cellStyle name="Separador de milhares_ORÇAMENTO - rede eletrica" xfId="24"/>
    <cellStyle name="Separador de milhares_ORÇAMENTO - rede eletrica 2" xfId="26"/>
    <cellStyle name="Separador de milhares_ORÇAMENTO - rede eletrica_RD3ª_2ªfase_JI PARANÁ.2" xfId="12"/>
    <cellStyle name="Separador de milhares_PARETO - RIACHO DOCE IV antigo_RD3ª_2ªfase_JI PARANÁ.2" xfId="23"/>
    <cellStyle name="Separador de milhares_REDE ABAST. ÁGUA" xfId="5"/>
    <cellStyle name="Separador de milhares_SIST. VIÁRIO" xfId="21"/>
    <cellStyle name="Separador de milhares_UNID.HABIT.39m2" xfId="22"/>
  </cellStyles>
  <dxfs count="8">
    <dxf>
      <font>
        <b val="0"/>
        <condense val="0"/>
        <extend val="0"/>
        <color indexed="26"/>
      </font>
      <fill>
        <patternFill patternType="solid">
          <fgColor indexed="31"/>
          <bgColor indexed="22"/>
        </patternFill>
      </fill>
    </dxf>
    <dxf>
      <font>
        <b val="0"/>
        <condense val="0"/>
        <extend val="0"/>
        <color indexed="26"/>
      </font>
      <fill>
        <patternFill patternType="solid">
          <fgColor indexed="31"/>
          <bgColor indexed="22"/>
        </patternFill>
      </fill>
    </dxf>
    <dxf>
      <font>
        <b val="0"/>
        <condense val="0"/>
        <extend val="0"/>
        <color indexed="26"/>
      </font>
      <fill>
        <patternFill patternType="solid">
          <fgColor indexed="31"/>
          <bgColor indexed="22"/>
        </patternFill>
      </fill>
    </dxf>
    <dxf>
      <font>
        <b val="0"/>
        <condense val="0"/>
        <extend val="0"/>
        <color indexed="26"/>
      </font>
      <fill>
        <patternFill patternType="solid">
          <fgColor indexed="31"/>
          <bgColor indexed="22"/>
        </patternFill>
      </fill>
    </dxf>
    <dxf>
      <font>
        <b val="0"/>
        <condense val="0"/>
        <extend val="0"/>
        <color indexed="26"/>
      </font>
      <fill>
        <patternFill patternType="solid">
          <fgColor indexed="31"/>
          <bgColor indexed="22"/>
        </patternFill>
      </fill>
    </dxf>
    <dxf>
      <font>
        <b val="0"/>
        <condense val="0"/>
        <extend val="0"/>
        <color indexed="26"/>
      </font>
      <fill>
        <patternFill patternType="solid">
          <fgColor indexed="31"/>
          <bgColor indexed="22"/>
        </patternFill>
      </fill>
    </dxf>
    <dxf>
      <font>
        <b val="0"/>
        <condense val="0"/>
        <extend val="0"/>
        <color indexed="26"/>
      </font>
      <fill>
        <patternFill patternType="solid">
          <fgColor indexed="31"/>
          <bgColor indexed="22"/>
        </patternFill>
      </fill>
    </dxf>
    <dxf>
      <font>
        <b val="0"/>
        <condense val="0"/>
        <extend val="0"/>
        <color indexed="26"/>
      </font>
      <fill>
        <patternFill patternType="solid">
          <fgColor indexed="31"/>
          <bgColor indexed="22"/>
        </patternFill>
      </fill>
    </dxf>
  </dxfs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57151</xdr:colOff>
      <xdr:row>0</xdr:row>
      <xdr:rowOff>85725</xdr:rowOff>
    </xdr:from>
    <xdr:to>
      <xdr:col>2</xdr:col>
      <xdr:colOff>169546</xdr:colOff>
      <xdr:row>0</xdr:row>
      <xdr:rowOff>89080</xdr:rowOff>
    </xdr:to>
    <xdr:pic>
      <xdr:nvPicPr>
        <xdr:cNvPr id="2" name="Picture 2" descr="cohab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66751" y="85725"/>
          <a:ext cx="742950" cy="403934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57150</xdr:colOff>
      <xdr:row>0</xdr:row>
      <xdr:rowOff>85725</xdr:rowOff>
    </xdr:from>
    <xdr:to>
      <xdr:col>2</xdr:col>
      <xdr:colOff>125729</xdr:colOff>
      <xdr:row>0</xdr:row>
      <xdr:rowOff>88178</xdr:rowOff>
    </xdr:to>
    <xdr:pic>
      <xdr:nvPicPr>
        <xdr:cNvPr id="2" name="Picture 2" descr="cohab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666750" y="85725"/>
          <a:ext cx="781049" cy="505336"/>
        </a:xfrm>
        <a:prstGeom prst="rect">
          <a:avLst/>
        </a:prstGeom>
        <a:noFill/>
        <a:ln w="9525">
          <a:noFill/>
          <a:miter lim="800000"/>
          <a:headEnd/>
          <a:tailEnd/>
        </a:ln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PROJETOS%20CAIXA%202014/J.J.%20BARBALHO/MAR&#199;O2015/PLANILHA%20GEGOB%20enviado%20CEF/JJB%20PMA%20-%20PLANILHA%20REMANESCENTES%20MAR&#199;O2015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PLANILHA ORÇAMENTÁRIA-COHAB"/>
      <sheetName val="PLANILHA ORÇAMENTÁRIA-CAIXA"/>
      <sheetName val="COMPOSIÇÕES"/>
      <sheetName val="RESUMO"/>
      <sheetName val="BM-18"/>
      <sheetName val="COMPOSIÇÃO CEF"/>
      <sheetName val="Plan1"/>
    </sheetNames>
    <sheetDataSet>
      <sheetData sheetId="0"/>
      <sheetData sheetId="1"/>
      <sheetData sheetId="2"/>
      <sheetData sheetId="3"/>
      <sheetData sheetId="4">
        <row r="37">
          <cell r="B37" t="str">
            <v>4.1</v>
          </cell>
          <cell r="C37" t="str">
            <v>PRAÇA 01- QUADRA 01 - 4.375,99 m²</v>
          </cell>
        </row>
      </sheetData>
      <sheetData sheetId="5"/>
      <sheetData sheetId="6"/>
    </sheetDataSet>
  </externalBook>
</externalLink>
</file>

<file path=xl/theme/theme1.xml><?xml version="1.0" encoding="utf-8"?>
<a:theme xmlns:a="http://schemas.openxmlformats.org/drawingml/2006/main" name="Tema do Office">
  <a:themeElements>
    <a:clrScheme name="Escritório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Escritório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Escritório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oleObject" Target="../embeddings/oleObject1.bin"/></Relationships>
</file>

<file path=xl/worksheets/_rels/sheet2.xml.rels><?xml version="1.0" encoding="UTF-8" standalone="yes"?>
<Relationships xmlns="http://schemas.openxmlformats.org/package/2006/relationships"><Relationship Id="rId117" Type="http://schemas.openxmlformats.org/officeDocument/2006/relationships/oleObject" Target="../embeddings/oleObject116.bin"/><Relationship Id="rId671" Type="http://schemas.openxmlformats.org/officeDocument/2006/relationships/oleObject" Target="../embeddings/oleObject670.bin"/><Relationship Id="rId769" Type="http://schemas.openxmlformats.org/officeDocument/2006/relationships/oleObject" Target="../embeddings/oleObject768.bin"/><Relationship Id="rId976" Type="http://schemas.openxmlformats.org/officeDocument/2006/relationships/oleObject" Target="../embeddings/oleObject975.bin"/><Relationship Id="rId21" Type="http://schemas.openxmlformats.org/officeDocument/2006/relationships/oleObject" Target="../embeddings/oleObject20.bin"/><Relationship Id="rId324" Type="http://schemas.openxmlformats.org/officeDocument/2006/relationships/oleObject" Target="../embeddings/oleObject323.bin"/><Relationship Id="rId531" Type="http://schemas.openxmlformats.org/officeDocument/2006/relationships/oleObject" Target="../embeddings/oleObject530.bin"/><Relationship Id="rId629" Type="http://schemas.openxmlformats.org/officeDocument/2006/relationships/oleObject" Target="../embeddings/oleObject628.bin"/><Relationship Id="rId170" Type="http://schemas.openxmlformats.org/officeDocument/2006/relationships/oleObject" Target="../embeddings/oleObject169.bin"/><Relationship Id="rId836" Type="http://schemas.openxmlformats.org/officeDocument/2006/relationships/oleObject" Target="../embeddings/oleObject835.bin"/><Relationship Id="rId1021" Type="http://schemas.openxmlformats.org/officeDocument/2006/relationships/oleObject" Target="../embeddings/oleObject1020.bin"/><Relationship Id="rId268" Type="http://schemas.openxmlformats.org/officeDocument/2006/relationships/oleObject" Target="../embeddings/oleObject267.bin"/><Relationship Id="rId475" Type="http://schemas.openxmlformats.org/officeDocument/2006/relationships/oleObject" Target="../embeddings/oleObject474.bin"/><Relationship Id="rId682" Type="http://schemas.openxmlformats.org/officeDocument/2006/relationships/oleObject" Target="../embeddings/oleObject681.bin"/><Relationship Id="rId903" Type="http://schemas.openxmlformats.org/officeDocument/2006/relationships/oleObject" Target="../embeddings/oleObject902.bin"/><Relationship Id="rId32" Type="http://schemas.openxmlformats.org/officeDocument/2006/relationships/oleObject" Target="../embeddings/oleObject31.bin"/><Relationship Id="rId128" Type="http://schemas.openxmlformats.org/officeDocument/2006/relationships/oleObject" Target="../embeddings/oleObject127.bin"/><Relationship Id="rId335" Type="http://schemas.openxmlformats.org/officeDocument/2006/relationships/oleObject" Target="../embeddings/oleObject334.bin"/><Relationship Id="rId542" Type="http://schemas.openxmlformats.org/officeDocument/2006/relationships/oleObject" Target="../embeddings/oleObject541.bin"/><Relationship Id="rId987" Type="http://schemas.openxmlformats.org/officeDocument/2006/relationships/oleObject" Target="../embeddings/oleObject986.bin"/><Relationship Id="rId181" Type="http://schemas.openxmlformats.org/officeDocument/2006/relationships/oleObject" Target="../embeddings/oleObject180.bin"/><Relationship Id="rId402" Type="http://schemas.openxmlformats.org/officeDocument/2006/relationships/oleObject" Target="../embeddings/oleObject401.bin"/><Relationship Id="rId847" Type="http://schemas.openxmlformats.org/officeDocument/2006/relationships/oleObject" Target="../embeddings/oleObject846.bin"/><Relationship Id="rId279" Type="http://schemas.openxmlformats.org/officeDocument/2006/relationships/oleObject" Target="../embeddings/oleObject278.bin"/><Relationship Id="rId486" Type="http://schemas.openxmlformats.org/officeDocument/2006/relationships/oleObject" Target="../embeddings/oleObject485.bin"/><Relationship Id="rId693" Type="http://schemas.openxmlformats.org/officeDocument/2006/relationships/oleObject" Target="../embeddings/oleObject692.bin"/><Relationship Id="rId707" Type="http://schemas.openxmlformats.org/officeDocument/2006/relationships/oleObject" Target="../embeddings/oleObject706.bin"/><Relationship Id="rId914" Type="http://schemas.openxmlformats.org/officeDocument/2006/relationships/oleObject" Target="../embeddings/oleObject913.bin"/><Relationship Id="rId43" Type="http://schemas.openxmlformats.org/officeDocument/2006/relationships/oleObject" Target="../embeddings/oleObject42.bin"/><Relationship Id="rId139" Type="http://schemas.openxmlformats.org/officeDocument/2006/relationships/oleObject" Target="../embeddings/oleObject138.bin"/><Relationship Id="rId346" Type="http://schemas.openxmlformats.org/officeDocument/2006/relationships/oleObject" Target="../embeddings/oleObject345.bin"/><Relationship Id="rId553" Type="http://schemas.openxmlformats.org/officeDocument/2006/relationships/oleObject" Target="../embeddings/oleObject552.bin"/><Relationship Id="rId760" Type="http://schemas.openxmlformats.org/officeDocument/2006/relationships/oleObject" Target="../embeddings/oleObject759.bin"/><Relationship Id="rId998" Type="http://schemas.openxmlformats.org/officeDocument/2006/relationships/oleObject" Target="../embeddings/oleObject997.bin"/><Relationship Id="rId192" Type="http://schemas.openxmlformats.org/officeDocument/2006/relationships/oleObject" Target="../embeddings/oleObject191.bin"/><Relationship Id="rId206" Type="http://schemas.openxmlformats.org/officeDocument/2006/relationships/oleObject" Target="../embeddings/oleObject205.bin"/><Relationship Id="rId413" Type="http://schemas.openxmlformats.org/officeDocument/2006/relationships/oleObject" Target="../embeddings/oleObject412.bin"/><Relationship Id="rId858" Type="http://schemas.openxmlformats.org/officeDocument/2006/relationships/oleObject" Target="../embeddings/oleObject857.bin"/><Relationship Id="rId497" Type="http://schemas.openxmlformats.org/officeDocument/2006/relationships/oleObject" Target="../embeddings/oleObject496.bin"/><Relationship Id="rId620" Type="http://schemas.openxmlformats.org/officeDocument/2006/relationships/oleObject" Target="../embeddings/oleObject619.bin"/><Relationship Id="rId718" Type="http://schemas.openxmlformats.org/officeDocument/2006/relationships/oleObject" Target="../embeddings/oleObject717.bin"/><Relationship Id="rId925" Type="http://schemas.openxmlformats.org/officeDocument/2006/relationships/oleObject" Target="../embeddings/oleObject924.bin"/><Relationship Id="rId357" Type="http://schemas.openxmlformats.org/officeDocument/2006/relationships/oleObject" Target="../embeddings/oleObject356.bin"/><Relationship Id="rId54" Type="http://schemas.openxmlformats.org/officeDocument/2006/relationships/oleObject" Target="../embeddings/oleObject53.bin"/><Relationship Id="rId217" Type="http://schemas.openxmlformats.org/officeDocument/2006/relationships/oleObject" Target="../embeddings/oleObject216.bin"/><Relationship Id="rId564" Type="http://schemas.openxmlformats.org/officeDocument/2006/relationships/oleObject" Target="../embeddings/oleObject563.bin"/><Relationship Id="rId771" Type="http://schemas.openxmlformats.org/officeDocument/2006/relationships/oleObject" Target="../embeddings/oleObject770.bin"/><Relationship Id="rId869" Type="http://schemas.openxmlformats.org/officeDocument/2006/relationships/oleObject" Target="../embeddings/oleObject868.bin"/><Relationship Id="rId424" Type="http://schemas.openxmlformats.org/officeDocument/2006/relationships/oleObject" Target="../embeddings/oleObject423.bin"/><Relationship Id="rId631" Type="http://schemas.openxmlformats.org/officeDocument/2006/relationships/oleObject" Target="../embeddings/oleObject630.bin"/><Relationship Id="rId729" Type="http://schemas.openxmlformats.org/officeDocument/2006/relationships/oleObject" Target="../embeddings/oleObject728.bin"/><Relationship Id="rId270" Type="http://schemas.openxmlformats.org/officeDocument/2006/relationships/oleObject" Target="../embeddings/oleObject269.bin"/><Relationship Id="rId936" Type="http://schemas.openxmlformats.org/officeDocument/2006/relationships/oleObject" Target="../embeddings/oleObject935.bin"/><Relationship Id="rId65" Type="http://schemas.openxmlformats.org/officeDocument/2006/relationships/oleObject" Target="../embeddings/oleObject64.bin"/><Relationship Id="rId130" Type="http://schemas.openxmlformats.org/officeDocument/2006/relationships/oleObject" Target="../embeddings/oleObject129.bin"/><Relationship Id="rId368" Type="http://schemas.openxmlformats.org/officeDocument/2006/relationships/oleObject" Target="../embeddings/oleObject367.bin"/><Relationship Id="rId575" Type="http://schemas.openxmlformats.org/officeDocument/2006/relationships/oleObject" Target="../embeddings/oleObject574.bin"/><Relationship Id="rId782" Type="http://schemas.openxmlformats.org/officeDocument/2006/relationships/oleObject" Target="../embeddings/oleObject781.bin"/><Relationship Id="rId228" Type="http://schemas.openxmlformats.org/officeDocument/2006/relationships/oleObject" Target="../embeddings/oleObject227.bin"/><Relationship Id="rId435" Type="http://schemas.openxmlformats.org/officeDocument/2006/relationships/oleObject" Target="../embeddings/oleObject434.bin"/><Relationship Id="rId642" Type="http://schemas.openxmlformats.org/officeDocument/2006/relationships/oleObject" Target="../embeddings/oleObject641.bin"/><Relationship Id="rId281" Type="http://schemas.openxmlformats.org/officeDocument/2006/relationships/oleObject" Target="../embeddings/oleObject280.bin"/><Relationship Id="rId502" Type="http://schemas.openxmlformats.org/officeDocument/2006/relationships/oleObject" Target="../embeddings/oleObject501.bin"/><Relationship Id="rId947" Type="http://schemas.openxmlformats.org/officeDocument/2006/relationships/oleObject" Target="../embeddings/oleObject946.bin"/><Relationship Id="rId76" Type="http://schemas.openxmlformats.org/officeDocument/2006/relationships/oleObject" Target="../embeddings/oleObject75.bin"/><Relationship Id="rId141" Type="http://schemas.openxmlformats.org/officeDocument/2006/relationships/oleObject" Target="../embeddings/oleObject140.bin"/><Relationship Id="rId379" Type="http://schemas.openxmlformats.org/officeDocument/2006/relationships/oleObject" Target="../embeddings/oleObject378.bin"/><Relationship Id="rId586" Type="http://schemas.openxmlformats.org/officeDocument/2006/relationships/oleObject" Target="../embeddings/oleObject585.bin"/><Relationship Id="rId793" Type="http://schemas.openxmlformats.org/officeDocument/2006/relationships/oleObject" Target="../embeddings/oleObject792.bin"/><Relationship Id="rId807" Type="http://schemas.openxmlformats.org/officeDocument/2006/relationships/oleObject" Target="../embeddings/oleObject806.bin"/><Relationship Id="rId7" Type="http://schemas.openxmlformats.org/officeDocument/2006/relationships/oleObject" Target="../embeddings/oleObject6.bin"/><Relationship Id="rId239" Type="http://schemas.openxmlformats.org/officeDocument/2006/relationships/oleObject" Target="../embeddings/oleObject238.bin"/><Relationship Id="rId446" Type="http://schemas.openxmlformats.org/officeDocument/2006/relationships/oleObject" Target="../embeddings/oleObject445.bin"/><Relationship Id="rId653" Type="http://schemas.openxmlformats.org/officeDocument/2006/relationships/oleObject" Target="../embeddings/oleObject652.bin"/><Relationship Id="rId292" Type="http://schemas.openxmlformats.org/officeDocument/2006/relationships/oleObject" Target="../embeddings/oleObject291.bin"/><Relationship Id="rId306" Type="http://schemas.openxmlformats.org/officeDocument/2006/relationships/oleObject" Target="../embeddings/oleObject305.bin"/><Relationship Id="rId860" Type="http://schemas.openxmlformats.org/officeDocument/2006/relationships/oleObject" Target="../embeddings/oleObject859.bin"/><Relationship Id="rId958" Type="http://schemas.openxmlformats.org/officeDocument/2006/relationships/oleObject" Target="../embeddings/oleObject957.bin"/><Relationship Id="rId87" Type="http://schemas.openxmlformats.org/officeDocument/2006/relationships/oleObject" Target="../embeddings/oleObject86.bin"/><Relationship Id="rId513" Type="http://schemas.openxmlformats.org/officeDocument/2006/relationships/oleObject" Target="../embeddings/oleObject512.bin"/><Relationship Id="rId597" Type="http://schemas.openxmlformats.org/officeDocument/2006/relationships/oleObject" Target="../embeddings/oleObject596.bin"/><Relationship Id="rId720" Type="http://schemas.openxmlformats.org/officeDocument/2006/relationships/oleObject" Target="../embeddings/oleObject719.bin"/><Relationship Id="rId818" Type="http://schemas.openxmlformats.org/officeDocument/2006/relationships/oleObject" Target="../embeddings/oleObject817.bin"/><Relationship Id="rId152" Type="http://schemas.openxmlformats.org/officeDocument/2006/relationships/oleObject" Target="../embeddings/oleObject151.bin"/><Relationship Id="rId457" Type="http://schemas.openxmlformats.org/officeDocument/2006/relationships/oleObject" Target="../embeddings/oleObject456.bin"/><Relationship Id="rId1003" Type="http://schemas.openxmlformats.org/officeDocument/2006/relationships/oleObject" Target="../embeddings/oleObject1002.bin"/><Relationship Id="rId664" Type="http://schemas.openxmlformats.org/officeDocument/2006/relationships/oleObject" Target="../embeddings/oleObject663.bin"/><Relationship Id="rId871" Type="http://schemas.openxmlformats.org/officeDocument/2006/relationships/oleObject" Target="../embeddings/oleObject870.bin"/><Relationship Id="rId969" Type="http://schemas.openxmlformats.org/officeDocument/2006/relationships/oleObject" Target="../embeddings/oleObject968.bin"/><Relationship Id="rId14" Type="http://schemas.openxmlformats.org/officeDocument/2006/relationships/oleObject" Target="../embeddings/oleObject13.bin"/><Relationship Id="rId317" Type="http://schemas.openxmlformats.org/officeDocument/2006/relationships/oleObject" Target="../embeddings/oleObject316.bin"/><Relationship Id="rId524" Type="http://schemas.openxmlformats.org/officeDocument/2006/relationships/oleObject" Target="../embeddings/oleObject523.bin"/><Relationship Id="rId731" Type="http://schemas.openxmlformats.org/officeDocument/2006/relationships/oleObject" Target="../embeddings/oleObject730.bin"/><Relationship Id="rId98" Type="http://schemas.openxmlformats.org/officeDocument/2006/relationships/oleObject" Target="../embeddings/oleObject97.bin"/><Relationship Id="rId163" Type="http://schemas.openxmlformats.org/officeDocument/2006/relationships/oleObject" Target="../embeddings/oleObject162.bin"/><Relationship Id="rId370" Type="http://schemas.openxmlformats.org/officeDocument/2006/relationships/oleObject" Target="../embeddings/oleObject369.bin"/><Relationship Id="rId829" Type="http://schemas.openxmlformats.org/officeDocument/2006/relationships/oleObject" Target="../embeddings/oleObject828.bin"/><Relationship Id="rId1014" Type="http://schemas.openxmlformats.org/officeDocument/2006/relationships/oleObject" Target="../embeddings/oleObject1013.bin"/><Relationship Id="rId230" Type="http://schemas.openxmlformats.org/officeDocument/2006/relationships/oleObject" Target="../embeddings/oleObject229.bin"/><Relationship Id="rId468" Type="http://schemas.openxmlformats.org/officeDocument/2006/relationships/oleObject" Target="../embeddings/oleObject467.bin"/><Relationship Id="rId675" Type="http://schemas.openxmlformats.org/officeDocument/2006/relationships/oleObject" Target="../embeddings/oleObject674.bin"/><Relationship Id="rId882" Type="http://schemas.openxmlformats.org/officeDocument/2006/relationships/oleObject" Target="../embeddings/oleObject881.bin"/><Relationship Id="rId25" Type="http://schemas.openxmlformats.org/officeDocument/2006/relationships/oleObject" Target="../embeddings/oleObject24.bin"/><Relationship Id="rId328" Type="http://schemas.openxmlformats.org/officeDocument/2006/relationships/oleObject" Target="../embeddings/oleObject327.bin"/><Relationship Id="rId535" Type="http://schemas.openxmlformats.org/officeDocument/2006/relationships/oleObject" Target="../embeddings/oleObject534.bin"/><Relationship Id="rId742" Type="http://schemas.openxmlformats.org/officeDocument/2006/relationships/oleObject" Target="../embeddings/oleObject741.bin"/><Relationship Id="rId174" Type="http://schemas.openxmlformats.org/officeDocument/2006/relationships/oleObject" Target="../embeddings/oleObject173.bin"/><Relationship Id="rId381" Type="http://schemas.openxmlformats.org/officeDocument/2006/relationships/oleObject" Target="../embeddings/oleObject380.bin"/><Relationship Id="rId602" Type="http://schemas.openxmlformats.org/officeDocument/2006/relationships/oleObject" Target="../embeddings/oleObject601.bin"/><Relationship Id="rId1025" Type="http://schemas.openxmlformats.org/officeDocument/2006/relationships/oleObject" Target="../embeddings/oleObject1024.bin"/><Relationship Id="rId241" Type="http://schemas.openxmlformats.org/officeDocument/2006/relationships/oleObject" Target="../embeddings/oleObject240.bin"/><Relationship Id="rId479" Type="http://schemas.openxmlformats.org/officeDocument/2006/relationships/oleObject" Target="../embeddings/oleObject478.bin"/><Relationship Id="rId686" Type="http://schemas.openxmlformats.org/officeDocument/2006/relationships/oleObject" Target="../embeddings/oleObject685.bin"/><Relationship Id="rId893" Type="http://schemas.openxmlformats.org/officeDocument/2006/relationships/oleObject" Target="../embeddings/oleObject892.bin"/><Relationship Id="rId907" Type="http://schemas.openxmlformats.org/officeDocument/2006/relationships/oleObject" Target="../embeddings/oleObject906.bin"/><Relationship Id="rId36" Type="http://schemas.openxmlformats.org/officeDocument/2006/relationships/oleObject" Target="../embeddings/oleObject35.bin"/><Relationship Id="rId339" Type="http://schemas.openxmlformats.org/officeDocument/2006/relationships/oleObject" Target="../embeddings/oleObject338.bin"/><Relationship Id="rId546" Type="http://schemas.openxmlformats.org/officeDocument/2006/relationships/oleObject" Target="../embeddings/oleObject545.bin"/><Relationship Id="rId753" Type="http://schemas.openxmlformats.org/officeDocument/2006/relationships/oleObject" Target="../embeddings/oleObject752.bin"/><Relationship Id="rId101" Type="http://schemas.openxmlformats.org/officeDocument/2006/relationships/oleObject" Target="../embeddings/oleObject100.bin"/><Relationship Id="rId185" Type="http://schemas.openxmlformats.org/officeDocument/2006/relationships/oleObject" Target="../embeddings/oleObject184.bin"/><Relationship Id="rId406" Type="http://schemas.openxmlformats.org/officeDocument/2006/relationships/oleObject" Target="../embeddings/oleObject405.bin"/><Relationship Id="rId960" Type="http://schemas.openxmlformats.org/officeDocument/2006/relationships/oleObject" Target="../embeddings/oleObject959.bin"/><Relationship Id="rId392" Type="http://schemas.openxmlformats.org/officeDocument/2006/relationships/oleObject" Target="../embeddings/oleObject391.bin"/><Relationship Id="rId613" Type="http://schemas.openxmlformats.org/officeDocument/2006/relationships/oleObject" Target="../embeddings/oleObject612.bin"/><Relationship Id="rId697" Type="http://schemas.openxmlformats.org/officeDocument/2006/relationships/oleObject" Target="../embeddings/oleObject696.bin"/><Relationship Id="rId820" Type="http://schemas.openxmlformats.org/officeDocument/2006/relationships/oleObject" Target="../embeddings/oleObject819.bin"/><Relationship Id="rId918" Type="http://schemas.openxmlformats.org/officeDocument/2006/relationships/oleObject" Target="../embeddings/oleObject917.bin"/><Relationship Id="rId252" Type="http://schemas.openxmlformats.org/officeDocument/2006/relationships/oleObject" Target="../embeddings/oleObject251.bin"/><Relationship Id="rId47" Type="http://schemas.openxmlformats.org/officeDocument/2006/relationships/oleObject" Target="../embeddings/oleObject46.bin"/><Relationship Id="rId112" Type="http://schemas.openxmlformats.org/officeDocument/2006/relationships/oleObject" Target="../embeddings/oleObject111.bin"/><Relationship Id="rId557" Type="http://schemas.openxmlformats.org/officeDocument/2006/relationships/oleObject" Target="../embeddings/oleObject556.bin"/><Relationship Id="rId764" Type="http://schemas.openxmlformats.org/officeDocument/2006/relationships/oleObject" Target="../embeddings/oleObject763.bin"/><Relationship Id="rId971" Type="http://schemas.openxmlformats.org/officeDocument/2006/relationships/oleObject" Target="../embeddings/oleObject970.bin"/><Relationship Id="rId196" Type="http://schemas.openxmlformats.org/officeDocument/2006/relationships/oleObject" Target="../embeddings/oleObject195.bin"/><Relationship Id="rId417" Type="http://schemas.openxmlformats.org/officeDocument/2006/relationships/oleObject" Target="../embeddings/oleObject416.bin"/><Relationship Id="rId624" Type="http://schemas.openxmlformats.org/officeDocument/2006/relationships/oleObject" Target="../embeddings/oleObject623.bin"/><Relationship Id="rId831" Type="http://schemas.openxmlformats.org/officeDocument/2006/relationships/oleObject" Target="../embeddings/oleObject830.bin"/><Relationship Id="rId263" Type="http://schemas.openxmlformats.org/officeDocument/2006/relationships/oleObject" Target="../embeddings/oleObject262.bin"/><Relationship Id="rId470" Type="http://schemas.openxmlformats.org/officeDocument/2006/relationships/oleObject" Target="../embeddings/oleObject469.bin"/><Relationship Id="rId929" Type="http://schemas.openxmlformats.org/officeDocument/2006/relationships/oleObject" Target="../embeddings/oleObject928.bin"/><Relationship Id="rId58" Type="http://schemas.openxmlformats.org/officeDocument/2006/relationships/oleObject" Target="../embeddings/oleObject57.bin"/><Relationship Id="rId123" Type="http://schemas.openxmlformats.org/officeDocument/2006/relationships/oleObject" Target="../embeddings/oleObject122.bin"/><Relationship Id="rId330" Type="http://schemas.openxmlformats.org/officeDocument/2006/relationships/oleObject" Target="../embeddings/oleObject329.bin"/><Relationship Id="rId568" Type="http://schemas.openxmlformats.org/officeDocument/2006/relationships/oleObject" Target="../embeddings/oleObject567.bin"/><Relationship Id="rId775" Type="http://schemas.openxmlformats.org/officeDocument/2006/relationships/oleObject" Target="../embeddings/oleObject774.bin"/><Relationship Id="rId982" Type="http://schemas.openxmlformats.org/officeDocument/2006/relationships/oleObject" Target="../embeddings/oleObject981.bin"/><Relationship Id="rId428" Type="http://schemas.openxmlformats.org/officeDocument/2006/relationships/oleObject" Target="../embeddings/oleObject427.bin"/><Relationship Id="rId635" Type="http://schemas.openxmlformats.org/officeDocument/2006/relationships/oleObject" Target="../embeddings/oleObject634.bin"/><Relationship Id="rId842" Type="http://schemas.openxmlformats.org/officeDocument/2006/relationships/oleObject" Target="../embeddings/oleObject841.bin"/><Relationship Id="rId274" Type="http://schemas.openxmlformats.org/officeDocument/2006/relationships/oleObject" Target="../embeddings/oleObject273.bin"/><Relationship Id="rId481" Type="http://schemas.openxmlformats.org/officeDocument/2006/relationships/oleObject" Target="../embeddings/oleObject480.bin"/><Relationship Id="rId702" Type="http://schemas.openxmlformats.org/officeDocument/2006/relationships/oleObject" Target="../embeddings/oleObject701.bin"/><Relationship Id="rId69" Type="http://schemas.openxmlformats.org/officeDocument/2006/relationships/oleObject" Target="../embeddings/oleObject68.bin"/><Relationship Id="rId134" Type="http://schemas.openxmlformats.org/officeDocument/2006/relationships/oleObject" Target="../embeddings/oleObject133.bin"/><Relationship Id="rId579" Type="http://schemas.openxmlformats.org/officeDocument/2006/relationships/oleObject" Target="../embeddings/oleObject578.bin"/><Relationship Id="rId786" Type="http://schemas.openxmlformats.org/officeDocument/2006/relationships/oleObject" Target="../embeddings/oleObject785.bin"/><Relationship Id="rId993" Type="http://schemas.openxmlformats.org/officeDocument/2006/relationships/oleObject" Target="../embeddings/oleObject992.bin"/><Relationship Id="rId341" Type="http://schemas.openxmlformats.org/officeDocument/2006/relationships/oleObject" Target="../embeddings/oleObject340.bin"/><Relationship Id="rId439" Type="http://schemas.openxmlformats.org/officeDocument/2006/relationships/oleObject" Target="../embeddings/oleObject438.bin"/><Relationship Id="rId646" Type="http://schemas.openxmlformats.org/officeDocument/2006/relationships/oleObject" Target="../embeddings/oleObject645.bin"/><Relationship Id="rId201" Type="http://schemas.openxmlformats.org/officeDocument/2006/relationships/oleObject" Target="../embeddings/oleObject200.bin"/><Relationship Id="rId285" Type="http://schemas.openxmlformats.org/officeDocument/2006/relationships/oleObject" Target="../embeddings/oleObject284.bin"/><Relationship Id="rId506" Type="http://schemas.openxmlformats.org/officeDocument/2006/relationships/oleObject" Target="../embeddings/oleObject505.bin"/><Relationship Id="rId853" Type="http://schemas.openxmlformats.org/officeDocument/2006/relationships/oleObject" Target="../embeddings/oleObject852.bin"/><Relationship Id="rId492" Type="http://schemas.openxmlformats.org/officeDocument/2006/relationships/oleObject" Target="../embeddings/oleObject491.bin"/><Relationship Id="rId713" Type="http://schemas.openxmlformats.org/officeDocument/2006/relationships/oleObject" Target="../embeddings/oleObject712.bin"/><Relationship Id="rId797" Type="http://schemas.openxmlformats.org/officeDocument/2006/relationships/oleObject" Target="../embeddings/oleObject796.bin"/><Relationship Id="rId920" Type="http://schemas.openxmlformats.org/officeDocument/2006/relationships/oleObject" Target="../embeddings/oleObject919.bin"/><Relationship Id="rId91" Type="http://schemas.openxmlformats.org/officeDocument/2006/relationships/oleObject" Target="../embeddings/oleObject90.bin"/><Relationship Id="rId145" Type="http://schemas.openxmlformats.org/officeDocument/2006/relationships/oleObject" Target="../embeddings/oleObject144.bin"/><Relationship Id="rId187" Type="http://schemas.openxmlformats.org/officeDocument/2006/relationships/oleObject" Target="../embeddings/oleObject186.bin"/><Relationship Id="rId352" Type="http://schemas.openxmlformats.org/officeDocument/2006/relationships/oleObject" Target="../embeddings/oleObject351.bin"/><Relationship Id="rId394" Type="http://schemas.openxmlformats.org/officeDocument/2006/relationships/oleObject" Target="../embeddings/oleObject393.bin"/><Relationship Id="rId408" Type="http://schemas.openxmlformats.org/officeDocument/2006/relationships/oleObject" Target="../embeddings/oleObject407.bin"/><Relationship Id="rId615" Type="http://schemas.openxmlformats.org/officeDocument/2006/relationships/oleObject" Target="../embeddings/oleObject614.bin"/><Relationship Id="rId822" Type="http://schemas.openxmlformats.org/officeDocument/2006/relationships/oleObject" Target="../embeddings/oleObject821.bin"/><Relationship Id="rId212" Type="http://schemas.openxmlformats.org/officeDocument/2006/relationships/oleObject" Target="../embeddings/oleObject211.bin"/><Relationship Id="rId254" Type="http://schemas.openxmlformats.org/officeDocument/2006/relationships/oleObject" Target="../embeddings/oleObject253.bin"/><Relationship Id="rId657" Type="http://schemas.openxmlformats.org/officeDocument/2006/relationships/oleObject" Target="../embeddings/oleObject656.bin"/><Relationship Id="rId699" Type="http://schemas.openxmlformats.org/officeDocument/2006/relationships/oleObject" Target="../embeddings/oleObject698.bin"/><Relationship Id="rId864" Type="http://schemas.openxmlformats.org/officeDocument/2006/relationships/oleObject" Target="../embeddings/oleObject863.bin"/><Relationship Id="rId49" Type="http://schemas.openxmlformats.org/officeDocument/2006/relationships/oleObject" Target="../embeddings/oleObject48.bin"/><Relationship Id="rId114" Type="http://schemas.openxmlformats.org/officeDocument/2006/relationships/oleObject" Target="../embeddings/oleObject113.bin"/><Relationship Id="rId296" Type="http://schemas.openxmlformats.org/officeDocument/2006/relationships/oleObject" Target="../embeddings/oleObject295.bin"/><Relationship Id="rId461" Type="http://schemas.openxmlformats.org/officeDocument/2006/relationships/oleObject" Target="../embeddings/oleObject460.bin"/><Relationship Id="rId517" Type="http://schemas.openxmlformats.org/officeDocument/2006/relationships/oleObject" Target="../embeddings/oleObject516.bin"/><Relationship Id="rId559" Type="http://schemas.openxmlformats.org/officeDocument/2006/relationships/oleObject" Target="../embeddings/oleObject558.bin"/><Relationship Id="rId724" Type="http://schemas.openxmlformats.org/officeDocument/2006/relationships/oleObject" Target="../embeddings/oleObject723.bin"/><Relationship Id="rId766" Type="http://schemas.openxmlformats.org/officeDocument/2006/relationships/oleObject" Target="../embeddings/oleObject765.bin"/><Relationship Id="rId931" Type="http://schemas.openxmlformats.org/officeDocument/2006/relationships/oleObject" Target="../embeddings/oleObject930.bin"/><Relationship Id="rId60" Type="http://schemas.openxmlformats.org/officeDocument/2006/relationships/oleObject" Target="../embeddings/oleObject59.bin"/><Relationship Id="rId156" Type="http://schemas.openxmlformats.org/officeDocument/2006/relationships/oleObject" Target="../embeddings/oleObject155.bin"/><Relationship Id="rId198" Type="http://schemas.openxmlformats.org/officeDocument/2006/relationships/oleObject" Target="../embeddings/oleObject197.bin"/><Relationship Id="rId321" Type="http://schemas.openxmlformats.org/officeDocument/2006/relationships/oleObject" Target="../embeddings/oleObject320.bin"/><Relationship Id="rId363" Type="http://schemas.openxmlformats.org/officeDocument/2006/relationships/oleObject" Target="../embeddings/oleObject362.bin"/><Relationship Id="rId419" Type="http://schemas.openxmlformats.org/officeDocument/2006/relationships/oleObject" Target="../embeddings/oleObject418.bin"/><Relationship Id="rId570" Type="http://schemas.openxmlformats.org/officeDocument/2006/relationships/oleObject" Target="../embeddings/oleObject569.bin"/><Relationship Id="rId626" Type="http://schemas.openxmlformats.org/officeDocument/2006/relationships/oleObject" Target="../embeddings/oleObject625.bin"/><Relationship Id="rId973" Type="http://schemas.openxmlformats.org/officeDocument/2006/relationships/oleObject" Target="../embeddings/oleObject972.bin"/><Relationship Id="rId1007" Type="http://schemas.openxmlformats.org/officeDocument/2006/relationships/oleObject" Target="../embeddings/oleObject1006.bin"/><Relationship Id="rId223" Type="http://schemas.openxmlformats.org/officeDocument/2006/relationships/oleObject" Target="../embeddings/oleObject222.bin"/><Relationship Id="rId430" Type="http://schemas.openxmlformats.org/officeDocument/2006/relationships/oleObject" Target="../embeddings/oleObject429.bin"/><Relationship Id="rId668" Type="http://schemas.openxmlformats.org/officeDocument/2006/relationships/oleObject" Target="../embeddings/oleObject667.bin"/><Relationship Id="rId833" Type="http://schemas.openxmlformats.org/officeDocument/2006/relationships/oleObject" Target="../embeddings/oleObject832.bin"/><Relationship Id="rId875" Type="http://schemas.openxmlformats.org/officeDocument/2006/relationships/oleObject" Target="../embeddings/oleObject874.bin"/><Relationship Id="rId18" Type="http://schemas.openxmlformats.org/officeDocument/2006/relationships/oleObject" Target="../embeddings/oleObject17.bin"/><Relationship Id="rId265" Type="http://schemas.openxmlformats.org/officeDocument/2006/relationships/oleObject" Target="../embeddings/oleObject264.bin"/><Relationship Id="rId472" Type="http://schemas.openxmlformats.org/officeDocument/2006/relationships/oleObject" Target="../embeddings/oleObject471.bin"/><Relationship Id="rId528" Type="http://schemas.openxmlformats.org/officeDocument/2006/relationships/oleObject" Target="../embeddings/oleObject527.bin"/><Relationship Id="rId735" Type="http://schemas.openxmlformats.org/officeDocument/2006/relationships/oleObject" Target="../embeddings/oleObject734.bin"/><Relationship Id="rId900" Type="http://schemas.openxmlformats.org/officeDocument/2006/relationships/oleObject" Target="../embeddings/oleObject899.bin"/><Relationship Id="rId942" Type="http://schemas.openxmlformats.org/officeDocument/2006/relationships/oleObject" Target="../embeddings/oleObject941.bin"/><Relationship Id="rId125" Type="http://schemas.openxmlformats.org/officeDocument/2006/relationships/oleObject" Target="../embeddings/oleObject124.bin"/><Relationship Id="rId167" Type="http://schemas.openxmlformats.org/officeDocument/2006/relationships/oleObject" Target="../embeddings/oleObject166.bin"/><Relationship Id="rId332" Type="http://schemas.openxmlformats.org/officeDocument/2006/relationships/oleObject" Target="../embeddings/oleObject331.bin"/><Relationship Id="rId374" Type="http://schemas.openxmlformats.org/officeDocument/2006/relationships/oleObject" Target="../embeddings/oleObject373.bin"/><Relationship Id="rId581" Type="http://schemas.openxmlformats.org/officeDocument/2006/relationships/oleObject" Target="../embeddings/oleObject580.bin"/><Relationship Id="rId777" Type="http://schemas.openxmlformats.org/officeDocument/2006/relationships/oleObject" Target="../embeddings/oleObject776.bin"/><Relationship Id="rId984" Type="http://schemas.openxmlformats.org/officeDocument/2006/relationships/oleObject" Target="../embeddings/oleObject983.bin"/><Relationship Id="rId1018" Type="http://schemas.openxmlformats.org/officeDocument/2006/relationships/oleObject" Target="../embeddings/oleObject1017.bin"/><Relationship Id="rId71" Type="http://schemas.openxmlformats.org/officeDocument/2006/relationships/oleObject" Target="../embeddings/oleObject70.bin"/><Relationship Id="rId234" Type="http://schemas.openxmlformats.org/officeDocument/2006/relationships/oleObject" Target="../embeddings/oleObject233.bin"/><Relationship Id="rId637" Type="http://schemas.openxmlformats.org/officeDocument/2006/relationships/oleObject" Target="../embeddings/oleObject636.bin"/><Relationship Id="rId679" Type="http://schemas.openxmlformats.org/officeDocument/2006/relationships/oleObject" Target="../embeddings/oleObject678.bin"/><Relationship Id="rId802" Type="http://schemas.openxmlformats.org/officeDocument/2006/relationships/oleObject" Target="../embeddings/oleObject801.bin"/><Relationship Id="rId844" Type="http://schemas.openxmlformats.org/officeDocument/2006/relationships/oleObject" Target="../embeddings/oleObject843.bin"/><Relationship Id="rId886" Type="http://schemas.openxmlformats.org/officeDocument/2006/relationships/oleObject" Target="../embeddings/oleObject885.bin"/><Relationship Id="rId2" Type="http://schemas.openxmlformats.org/officeDocument/2006/relationships/vmlDrawing" Target="../drawings/vmlDrawing2.vml"/><Relationship Id="rId29" Type="http://schemas.openxmlformats.org/officeDocument/2006/relationships/oleObject" Target="../embeddings/oleObject28.bin"/><Relationship Id="rId276" Type="http://schemas.openxmlformats.org/officeDocument/2006/relationships/oleObject" Target="../embeddings/oleObject275.bin"/><Relationship Id="rId441" Type="http://schemas.openxmlformats.org/officeDocument/2006/relationships/oleObject" Target="../embeddings/oleObject440.bin"/><Relationship Id="rId483" Type="http://schemas.openxmlformats.org/officeDocument/2006/relationships/oleObject" Target="../embeddings/oleObject482.bin"/><Relationship Id="rId539" Type="http://schemas.openxmlformats.org/officeDocument/2006/relationships/oleObject" Target="../embeddings/oleObject538.bin"/><Relationship Id="rId690" Type="http://schemas.openxmlformats.org/officeDocument/2006/relationships/oleObject" Target="../embeddings/oleObject689.bin"/><Relationship Id="rId704" Type="http://schemas.openxmlformats.org/officeDocument/2006/relationships/oleObject" Target="../embeddings/oleObject703.bin"/><Relationship Id="rId746" Type="http://schemas.openxmlformats.org/officeDocument/2006/relationships/oleObject" Target="../embeddings/oleObject745.bin"/><Relationship Id="rId911" Type="http://schemas.openxmlformats.org/officeDocument/2006/relationships/oleObject" Target="../embeddings/oleObject910.bin"/><Relationship Id="rId40" Type="http://schemas.openxmlformats.org/officeDocument/2006/relationships/oleObject" Target="../embeddings/oleObject39.bin"/><Relationship Id="rId136" Type="http://schemas.openxmlformats.org/officeDocument/2006/relationships/oleObject" Target="../embeddings/oleObject135.bin"/><Relationship Id="rId178" Type="http://schemas.openxmlformats.org/officeDocument/2006/relationships/oleObject" Target="../embeddings/oleObject177.bin"/><Relationship Id="rId301" Type="http://schemas.openxmlformats.org/officeDocument/2006/relationships/oleObject" Target="../embeddings/oleObject300.bin"/><Relationship Id="rId343" Type="http://schemas.openxmlformats.org/officeDocument/2006/relationships/oleObject" Target="../embeddings/oleObject342.bin"/><Relationship Id="rId550" Type="http://schemas.openxmlformats.org/officeDocument/2006/relationships/oleObject" Target="../embeddings/oleObject549.bin"/><Relationship Id="rId788" Type="http://schemas.openxmlformats.org/officeDocument/2006/relationships/oleObject" Target="../embeddings/oleObject787.bin"/><Relationship Id="rId953" Type="http://schemas.openxmlformats.org/officeDocument/2006/relationships/oleObject" Target="../embeddings/oleObject952.bin"/><Relationship Id="rId995" Type="http://schemas.openxmlformats.org/officeDocument/2006/relationships/oleObject" Target="../embeddings/oleObject994.bin"/><Relationship Id="rId82" Type="http://schemas.openxmlformats.org/officeDocument/2006/relationships/oleObject" Target="../embeddings/oleObject81.bin"/><Relationship Id="rId203" Type="http://schemas.openxmlformats.org/officeDocument/2006/relationships/oleObject" Target="../embeddings/oleObject202.bin"/><Relationship Id="rId385" Type="http://schemas.openxmlformats.org/officeDocument/2006/relationships/oleObject" Target="../embeddings/oleObject384.bin"/><Relationship Id="rId592" Type="http://schemas.openxmlformats.org/officeDocument/2006/relationships/oleObject" Target="../embeddings/oleObject591.bin"/><Relationship Id="rId606" Type="http://schemas.openxmlformats.org/officeDocument/2006/relationships/oleObject" Target="../embeddings/oleObject605.bin"/><Relationship Id="rId648" Type="http://schemas.openxmlformats.org/officeDocument/2006/relationships/oleObject" Target="../embeddings/oleObject647.bin"/><Relationship Id="rId813" Type="http://schemas.openxmlformats.org/officeDocument/2006/relationships/oleObject" Target="../embeddings/oleObject812.bin"/><Relationship Id="rId855" Type="http://schemas.openxmlformats.org/officeDocument/2006/relationships/oleObject" Target="../embeddings/oleObject854.bin"/><Relationship Id="rId245" Type="http://schemas.openxmlformats.org/officeDocument/2006/relationships/oleObject" Target="../embeddings/oleObject244.bin"/><Relationship Id="rId287" Type="http://schemas.openxmlformats.org/officeDocument/2006/relationships/oleObject" Target="../embeddings/oleObject286.bin"/><Relationship Id="rId410" Type="http://schemas.openxmlformats.org/officeDocument/2006/relationships/oleObject" Target="../embeddings/oleObject409.bin"/><Relationship Id="rId452" Type="http://schemas.openxmlformats.org/officeDocument/2006/relationships/oleObject" Target="../embeddings/oleObject451.bin"/><Relationship Id="rId494" Type="http://schemas.openxmlformats.org/officeDocument/2006/relationships/oleObject" Target="../embeddings/oleObject493.bin"/><Relationship Id="rId508" Type="http://schemas.openxmlformats.org/officeDocument/2006/relationships/oleObject" Target="../embeddings/oleObject507.bin"/><Relationship Id="rId715" Type="http://schemas.openxmlformats.org/officeDocument/2006/relationships/oleObject" Target="../embeddings/oleObject714.bin"/><Relationship Id="rId897" Type="http://schemas.openxmlformats.org/officeDocument/2006/relationships/oleObject" Target="../embeddings/oleObject896.bin"/><Relationship Id="rId922" Type="http://schemas.openxmlformats.org/officeDocument/2006/relationships/oleObject" Target="../embeddings/oleObject921.bin"/><Relationship Id="rId105" Type="http://schemas.openxmlformats.org/officeDocument/2006/relationships/oleObject" Target="../embeddings/oleObject104.bin"/><Relationship Id="rId147" Type="http://schemas.openxmlformats.org/officeDocument/2006/relationships/oleObject" Target="../embeddings/oleObject146.bin"/><Relationship Id="rId312" Type="http://schemas.openxmlformats.org/officeDocument/2006/relationships/oleObject" Target="../embeddings/oleObject311.bin"/><Relationship Id="rId354" Type="http://schemas.openxmlformats.org/officeDocument/2006/relationships/oleObject" Target="../embeddings/oleObject353.bin"/><Relationship Id="rId757" Type="http://schemas.openxmlformats.org/officeDocument/2006/relationships/oleObject" Target="../embeddings/oleObject756.bin"/><Relationship Id="rId799" Type="http://schemas.openxmlformats.org/officeDocument/2006/relationships/oleObject" Target="../embeddings/oleObject798.bin"/><Relationship Id="rId964" Type="http://schemas.openxmlformats.org/officeDocument/2006/relationships/oleObject" Target="../embeddings/oleObject963.bin"/><Relationship Id="rId51" Type="http://schemas.openxmlformats.org/officeDocument/2006/relationships/oleObject" Target="../embeddings/oleObject50.bin"/><Relationship Id="rId93" Type="http://schemas.openxmlformats.org/officeDocument/2006/relationships/oleObject" Target="../embeddings/oleObject92.bin"/><Relationship Id="rId189" Type="http://schemas.openxmlformats.org/officeDocument/2006/relationships/oleObject" Target="../embeddings/oleObject188.bin"/><Relationship Id="rId396" Type="http://schemas.openxmlformats.org/officeDocument/2006/relationships/oleObject" Target="../embeddings/oleObject395.bin"/><Relationship Id="rId561" Type="http://schemas.openxmlformats.org/officeDocument/2006/relationships/oleObject" Target="../embeddings/oleObject560.bin"/><Relationship Id="rId617" Type="http://schemas.openxmlformats.org/officeDocument/2006/relationships/oleObject" Target="../embeddings/oleObject616.bin"/><Relationship Id="rId659" Type="http://schemas.openxmlformats.org/officeDocument/2006/relationships/oleObject" Target="../embeddings/oleObject658.bin"/><Relationship Id="rId824" Type="http://schemas.openxmlformats.org/officeDocument/2006/relationships/oleObject" Target="../embeddings/oleObject823.bin"/><Relationship Id="rId866" Type="http://schemas.openxmlformats.org/officeDocument/2006/relationships/oleObject" Target="../embeddings/oleObject865.bin"/><Relationship Id="rId214" Type="http://schemas.openxmlformats.org/officeDocument/2006/relationships/oleObject" Target="../embeddings/oleObject213.bin"/><Relationship Id="rId256" Type="http://schemas.openxmlformats.org/officeDocument/2006/relationships/oleObject" Target="../embeddings/oleObject255.bin"/><Relationship Id="rId298" Type="http://schemas.openxmlformats.org/officeDocument/2006/relationships/oleObject" Target="../embeddings/oleObject297.bin"/><Relationship Id="rId421" Type="http://schemas.openxmlformats.org/officeDocument/2006/relationships/oleObject" Target="../embeddings/oleObject420.bin"/><Relationship Id="rId463" Type="http://schemas.openxmlformats.org/officeDocument/2006/relationships/oleObject" Target="../embeddings/oleObject462.bin"/><Relationship Id="rId519" Type="http://schemas.openxmlformats.org/officeDocument/2006/relationships/oleObject" Target="../embeddings/oleObject518.bin"/><Relationship Id="rId670" Type="http://schemas.openxmlformats.org/officeDocument/2006/relationships/oleObject" Target="../embeddings/oleObject669.bin"/><Relationship Id="rId116" Type="http://schemas.openxmlformats.org/officeDocument/2006/relationships/oleObject" Target="../embeddings/oleObject115.bin"/><Relationship Id="rId158" Type="http://schemas.openxmlformats.org/officeDocument/2006/relationships/oleObject" Target="../embeddings/oleObject157.bin"/><Relationship Id="rId323" Type="http://schemas.openxmlformats.org/officeDocument/2006/relationships/oleObject" Target="../embeddings/oleObject322.bin"/><Relationship Id="rId530" Type="http://schemas.openxmlformats.org/officeDocument/2006/relationships/oleObject" Target="../embeddings/oleObject529.bin"/><Relationship Id="rId726" Type="http://schemas.openxmlformats.org/officeDocument/2006/relationships/oleObject" Target="../embeddings/oleObject725.bin"/><Relationship Id="rId768" Type="http://schemas.openxmlformats.org/officeDocument/2006/relationships/oleObject" Target="../embeddings/oleObject767.bin"/><Relationship Id="rId933" Type="http://schemas.openxmlformats.org/officeDocument/2006/relationships/oleObject" Target="../embeddings/oleObject932.bin"/><Relationship Id="rId975" Type="http://schemas.openxmlformats.org/officeDocument/2006/relationships/oleObject" Target="../embeddings/oleObject974.bin"/><Relationship Id="rId1009" Type="http://schemas.openxmlformats.org/officeDocument/2006/relationships/oleObject" Target="../embeddings/oleObject1008.bin"/><Relationship Id="rId20" Type="http://schemas.openxmlformats.org/officeDocument/2006/relationships/oleObject" Target="../embeddings/oleObject19.bin"/><Relationship Id="rId62" Type="http://schemas.openxmlformats.org/officeDocument/2006/relationships/oleObject" Target="../embeddings/oleObject61.bin"/><Relationship Id="rId365" Type="http://schemas.openxmlformats.org/officeDocument/2006/relationships/oleObject" Target="../embeddings/oleObject364.bin"/><Relationship Id="rId572" Type="http://schemas.openxmlformats.org/officeDocument/2006/relationships/oleObject" Target="../embeddings/oleObject571.bin"/><Relationship Id="rId628" Type="http://schemas.openxmlformats.org/officeDocument/2006/relationships/oleObject" Target="../embeddings/oleObject627.bin"/><Relationship Id="rId835" Type="http://schemas.openxmlformats.org/officeDocument/2006/relationships/oleObject" Target="../embeddings/oleObject834.bin"/><Relationship Id="rId225" Type="http://schemas.openxmlformats.org/officeDocument/2006/relationships/oleObject" Target="../embeddings/oleObject224.bin"/><Relationship Id="rId267" Type="http://schemas.openxmlformats.org/officeDocument/2006/relationships/oleObject" Target="../embeddings/oleObject266.bin"/><Relationship Id="rId432" Type="http://schemas.openxmlformats.org/officeDocument/2006/relationships/oleObject" Target="../embeddings/oleObject431.bin"/><Relationship Id="rId474" Type="http://schemas.openxmlformats.org/officeDocument/2006/relationships/oleObject" Target="../embeddings/oleObject473.bin"/><Relationship Id="rId877" Type="http://schemas.openxmlformats.org/officeDocument/2006/relationships/oleObject" Target="../embeddings/oleObject876.bin"/><Relationship Id="rId1020" Type="http://schemas.openxmlformats.org/officeDocument/2006/relationships/oleObject" Target="../embeddings/oleObject1019.bin"/><Relationship Id="rId127" Type="http://schemas.openxmlformats.org/officeDocument/2006/relationships/oleObject" Target="../embeddings/oleObject126.bin"/><Relationship Id="rId681" Type="http://schemas.openxmlformats.org/officeDocument/2006/relationships/oleObject" Target="../embeddings/oleObject680.bin"/><Relationship Id="rId737" Type="http://schemas.openxmlformats.org/officeDocument/2006/relationships/oleObject" Target="../embeddings/oleObject736.bin"/><Relationship Id="rId779" Type="http://schemas.openxmlformats.org/officeDocument/2006/relationships/oleObject" Target="../embeddings/oleObject778.bin"/><Relationship Id="rId902" Type="http://schemas.openxmlformats.org/officeDocument/2006/relationships/oleObject" Target="../embeddings/oleObject901.bin"/><Relationship Id="rId944" Type="http://schemas.openxmlformats.org/officeDocument/2006/relationships/oleObject" Target="../embeddings/oleObject943.bin"/><Relationship Id="rId986" Type="http://schemas.openxmlformats.org/officeDocument/2006/relationships/oleObject" Target="../embeddings/oleObject985.bin"/><Relationship Id="rId31" Type="http://schemas.openxmlformats.org/officeDocument/2006/relationships/oleObject" Target="../embeddings/oleObject30.bin"/><Relationship Id="rId73" Type="http://schemas.openxmlformats.org/officeDocument/2006/relationships/oleObject" Target="../embeddings/oleObject72.bin"/><Relationship Id="rId169" Type="http://schemas.openxmlformats.org/officeDocument/2006/relationships/oleObject" Target="../embeddings/oleObject168.bin"/><Relationship Id="rId334" Type="http://schemas.openxmlformats.org/officeDocument/2006/relationships/oleObject" Target="../embeddings/oleObject333.bin"/><Relationship Id="rId376" Type="http://schemas.openxmlformats.org/officeDocument/2006/relationships/oleObject" Target="../embeddings/oleObject375.bin"/><Relationship Id="rId541" Type="http://schemas.openxmlformats.org/officeDocument/2006/relationships/oleObject" Target="../embeddings/oleObject540.bin"/><Relationship Id="rId583" Type="http://schemas.openxmlformats.org/officeDocument/2006/relationships/oleObject" Target="../embeddings/oleObject582.bin"/><Relationship Id="rId639" Type="http://schemas.openxmlformats.org/officeDocument/2006/relationships/oleObject" Target="../embeddings/oleObject638.bin"/><Relationship Id="rId790" Type="http://schemas.openxmlformats.org/officeDocument/2006/relationships/oleObject" Target="../embeddings/oleObject789.bin"/><Relationship Id="rId804" Type="http://schemas.openxmlformats.org/officeDocument/2006/relationships/oleObject" Target="../embeddings/oleObject803.bin"/><Relationship Id="rId4" Type="http://schemas.openxmlformats.org/officeDocument/2006/relationships/oleObject" Target="../embeddings/oleObject3.bin"/><Relationship Id="rId180" Type="http://schemas.openxmlformats.org/officeDocument/2006/relationships/oleObject" Target="../embeddings/oleObject179.bin"/><Relationship Id="rId236" Type="http://schemas.openxmlformats.org/officeDocument/2006/relationships/oleObject" Target="../embeddings/oleObject235.bin"/><Relationship Id="rId278" Type="http://schemas.openxmlformats.org/officeDocument/2006/relationships/oleObject" Target="../embeddings/oleObject277.bin"/><Relationship Id="rId401" Type="http://schemas.openxmlformats.org/officeDocument/2006/relationships/oleObject" Target="../embeddings/oleObject400.bin"/><Relationship Id="rId443" Type="http://schemas.openxmlformats.org/officeDocument/2006/relationships/oleObject" Target="../embeddings/oleObject442.bin"/><Relationship Id="rId650" Type="http://schemas.openxmlformats.org/officeDocument/2006/relationships/oleObject" Target="../embeddings/oleObject649.bin"/><Relationship Id="rId846" Type="http://schemas.openxmlformats.org/officeDocument/2006/relationships/oleObject" Target="../embeddings/oleObject845.bin"/><Relationship Id="rId888" Type="http://schemas.openxmlformats.org/officeDocument/2006/relationships/oleObject" Target="../embeddings/oleObject887.bin"/><Relationship Id="rId303" Type="http://schemas.openxmlformats.org/officeDocument/2006/relationships/oleObject" Target="../embeddings/oleObject302.bin"/><Relationship Id="rId485" Type="http://schemas.openxmlformats.org/officeDocument/2006/relationships/oleObject" Target="../embeddings/oleObject484.bin"/><Relationship Id="rId692" Type="http://schemas.openxmlformats.org/officeDocument/2006/relationships/oleObject" Target="../embeddings/oleObject691.bin"/><Relationship Id="rId706" Type="http://schemas.openxmlformats.org/officeDocument/2006/relationships/oleObject" Target="../embeddings/oleObject705.bin"/><Relationship Id="rId748" Type="http://schemas.openxmlformats.org/officeDocument/2006/relationships/oleObject" Target="../embeddings/oleObject747.bin"/><Relationship Id="rId913" Type="http://schemas.openxmlformats.org/officeDocument/2006/relationships/oleObject" Target="../embeddings/oleObject912.bin"/><Relationship Id="rId955" Type="http://schemas.openxmlformats.org/officeDocument/2006/relationships/oleObject" Target="../embeddings/oleObject954.bin"/><Relationship Id="rId42" Type="http://schemas.openxmlformats.org/officeDocument/2006/relationships/oleObject" Target="../embeddings/oleObject41.bin"/><Relationship Id="rId84" Type="http://schemas.openxmlformats.org/officeDocument/2006/relationships/oleObject" Target="../embeddings/oleObject83.bin"/><Relationship Id="rId138" Type="http://schemas.openxmlformats.org/officeDocument/2006/relationships/oleObject" Target="../embeddings/oleObject137.bin"/><Relationship Id="rId345" Type="http://schemas.openxmlformats.org/officeDocument/2006/relationships/oleObject" Target="../embeddings/oleObject344.bin"/><Relationship Id="rId387" Type="http://schemas.openxmlformats.org/officeDocument/2006/relationships/oleObject" Target="../embeddings/oleObject386.bin"/><Relationship Id="rId510" Type="http://schemas.openxmlformats.org/officeDocument/2006/relationships/oleObject" Target="../embeddings/oleObject509.bin"/><Relationship Id="rId552" Type="http://schemas.openxmlformats.org/officeDocument/2006/relationships/oleObject" Target="../embeddings/oleObject551.bin"/><Relationship Id="rId594" Type="http://schemas.openxmlformats.org/officeDocument/2006/relationships/oleObject" Target="../embeddings/oleObject593.bin"/><Relationship Id="rId608" Type="http://schemas.openxmlformats.org/officeDocument/2006/relationships/oleObject" Target="../embeddings/oleObject607.bin"/><Relationship Id="rId815" Type="http://schemas.openxmlformats.org/officeDocument/2006/relationships/oleObject" Target="../embeddings/oleObject814.bin"/><Relationship Id="rId997" Type="http://schemas.openxmlformats.org/officeDocument/2006/relationships/oleObject" Target="../embeddings/oleObject996.bin"/><Relationship Id="rId191" Type="http://schemas.openxmlformats.org/officeDocument/2006/relationships/oleObject" Target="../embeddings/oleObject190.bin"/><Relationship Id="rId205" Type="http://schemas.openxmlformats.org/officeDocument/2006/relationships/oleObject" Target="../embeddings/oleObject204.bin"/><Relationship Id="rId247" Type="http://schemas.openxmlformats.org/officeDocument/2006/relationships/oleObject" Target="../embeddings/oleObject246.bin"/><Relationship Id="rId412" Type="http://schemas.openxmlformats.org/officeDocument/2006/relationships/oleObject" Target="../embeddings/oleObject411.bin"/><Relationship Id="rId857" Type="http://schemas.openxmlformats.org/officeDocument/2006/relationships/oleObject" Target="../embeddings/oleObject856.bin"/><Relationship Id="rId899" Type="http://schemas.openxmlformats.org/officeDocument/2006/relationships/oleObject" Target="../embeddings/oleObject898.bin"/><Relationship Id="rId1000" Type="http://schemas.openxmlformats.org/officeDocument/2006/relationships/oleObject" Target="../embeddings/oleObject999.bin"/><Relationship Id="rId107" Type="http://schemas.openxmlformats.org/officeDocument/2006/relationships/oleObject" Target="../embeddings/oleObject106.bin"/><Relationship Id="rId289" Type="http://schemas.openxmlformats.org/officeDocument/2006/relationships/oleObject" Target="../embeddings/oleObject288.bin"/><Relationship Id="rId454" Type="http://schemas.openxmlformats.org/officeDocument/2006/relationships/oleObject" Target="../embeddings/oleObject453.bin"/><Relationship Id="rId496" Type="http://schemas.openxmlformats.org/officeDocument/2006/relationships/oleObject" Target="../embeddings/oleObject495.bin"/><Relationship Id="rId661" Type="http://schemas.openxmlformats.org/officeDocument/2006/relationships/oleObject" Target="../embeddings/oleObject660.bin"/><Relationship Id="rId717" Type="http://schemas.openxmlformats.org/officeDocument/2006/relationships/oleObject" Target="../embeddings/oleObject716.bin"/><Relationship Id="rId759" Type="http://schemas.openxmlformats.org/officeDocument/2006/relationships/oleObject" Target="../embeddings/oleObject758.bin"/><Relationship Id="rId924" Type="http://schemas.openxmlformats.org/officeDocument/2006/relationships/oleObject" Target="../embeddings/oleObject923.bin"/><Relationship Id="rId966" Type="http://schemas.openxmlformats.org/officeDocument/2006/relationships/oleObject" Target="../embeddings/oleObject965.bin"/><Relationship Id="rId11" Type="http://schemas.openxmlformats.org/officeDocument/2006/relationships/oleObject" Target="../embeddings/oleObject10.bin"/><Relationship Id="rId53" Type="http://schemas.openxmlformats.org/officeDocument/2006/relationships/oleObject" Target="../embeddings/oleObject52.bin"/><Relationship Id="rId149" Type="http://schemas.openxmlformats.org/officeDocument/2006/relationships/oleObject" Target="../embeddings/oleObject148.bin"/><Relationship Id="rId314" Type="http://schemas.openxmlformats.org/officeDocument/2006/relationships/oleObject" Target="../embeddings/oleObject313.bin"/><Relationship Id="rId356" Type="http://schemas.openxmlformats.org/officeDocument/2006/relationships/oleObject" Target="../embeddings/oleObject355.bin"/><Relationship Id="rId398" Type="http://schemas.openxmlformats.org/officeDocument/2006/relationships/oleObject" Target="../embeddings/oleObject397.bin"/><Relationship Id="rId521" Type="http://schemas.openxmlformats.org/officeDocument/2006/relationships/oleObject" Target="../embeddings/oleObject520.bin"/><Relationship Id="rId563" Type="http://schemas.openxmlformats.org/officeDocument/2006/relationships/oleObject" Target="../embeddings/oleObject562.bin"/><Relationship Id="rId619" Type="http://schemas.openxmlformats.org/officeDocument/2006/relationships/oleObject" Target="../embeddings/oleObject618.bin"/><Relationship Id="rId770" Type="http://schemas.openxmlformats.org/officeDocument/2006/relationships/oleObject" Target="../embeddings/oleObject769.bin"/><Relationship Id="rId95" Type="http://schemas.openxmlformats.org/officeDocument/2006/relationships/oleObject" Target="../embeddings/oleObject94.bin"/><Relationship Id="rId160" Type="http://schemas.openxmlformats.org/officeDocument/2006/relationships/oleObject" Target="../embeddings/oleObject159.bin"/><Relationship Id="rId216" Type="http://schemas.openxmlformats.org/officeDocument/2006/relationships/oleObject" Target="../embeddings/oleObject215.bin"/><Relationship Id="rId423" Type="http://schemas.openxmlformats.org/officeDocument/2006/relationships/oleObject" Target="../embeddings/oleObject422.bin"/><Relationship Id="rId826" Type="http://schemas.openxmlformats.org/officeDocument/2006/relationships/oleObject" Target="../embeddings/oleObject825.bin"/><Relationship Id="rId868" Type="http://schemas.openxmlformats.org/officeDocument/2006/relationships/oleObject" Target="../embeddings/oleObject867.bin"/><Relationship Id="rId1011" Type="http://schemas.openxmlformats.org/officeDocument/2006/relationships/oleObject" Target="../embeddings/oleObject1010.bin"/><Relationship Id="rId258" Type="http://schemas.openxmlformats.org/officeDocument/2006/relationships/oleObject" Target="../embeddings/oleObject257.bin"/><Relationship Id="rId465" Type="http://schemas.openxmlformats.org/officeDocument/2006/relationships/oleObject" Target="../embeddings/oleObject464.bin"/><Relationship Id="rId630" Type="http://schemas.openxmlformats.org/officeDocument/2006/relationships/oleObject" Target="../embeddings/oleObject629.bin"/><Relationship Id="rId672" Type="http://schemas.openxmlformats.org/officeDocument/2006/relationships/oleObject" Target="../embeddings/oleObject671.bin"/><Relationship Id="rId728" Type="http://schemas.openxmlformats.org/officeDocument/2006/relationships/oleObject" Target="../embeddings/oleObject727.bin"/><Relationship Id="rId935" Type="http://schemas.openxmlformats.org/officeDocument/2006/relationships/oleObject" Target="../embeddings/oleObject934.bin"/><Relationship Id="rId22" Type="http://schemas.openxmlformats.org/officeDocument/2006/relationships/oleObject" Target="../embeddings/oleObject21.bin"/><Relationship Id="rId64" Type="http://schemas.openxmlformats.org/officeDocument/2006/relationships/oleObject" Target="../embeddings/oleObject63.bin"/><Relationship Id="rId118" Type="http://schemas.openxmlformats.org/officeDocument/2006/relationships/oleObject" Target="../embeddings/oleObject117.bin"/><Relationship Id="rId325" Type="http://schemas.openxmlformats.org/officeDocument/2006/relationships/oleObject" Target="../embeddings/oleObject324.bin"/><Relationship Id="rId367" Type="http://schemas.openxmlformats.org/officeDocument/2006/relationships/oleObject" Target="../embeddings/oleObject366.bin"/><Relationship Id="rId532" Type="http://schemas.openxmlformats.org/officeDocument/2006/relationships/oleObject" Target="../embeddings/oleObject531.bin"/><Relationship Id="rId574" Type="http://schemas.openxmlformats.org/officeDocument/2006/relationships/oleObject" Target="../embeddings/oleObject573.bin"/><Relationship Id="rId977" Type="http://schemas.openxmlformats.org/officeDocument/2006/relationships/oleObject" Target="../embeddings/oleObject976.bin"/><Relationship Id="rId171" Type="http://schemas.openxmlformats.org/officeDocument/2006/relationships/oleObject" Target="../embeddings/oleObject170.bin"/><Relationship Id="rId227" Type="http://schemas.openxmlformats.org/officeDocument/2006/relationships/oleObject" Target="../embeddings/oleObject226.bin"/><Relationship Id="rId781" Type="http://schemas.openxmlformats.org/officeDocument/2006/relationships/oleObject" Target="../embeddings/oleObject780.bin"/><Relationship Id="rId837" Type="http://schemas.openxmlformats.org/officeDocument/2006/relationships/oleObject" Target="../embeddings/oleObject836.bin"/><Relationship Id="rId879" Type="http://schemas.openxmlformats.org/officeDocument/2006/relationships/oleObject" Target="../embeddings/oleObject878.bin"/><Relationship Id="rId1022" Type="http://schemas.openxmlformats.org/officeDocument/2006/relationships/oleObject" Target="../embeddings/oleObject1021.bin"/><Relationship Id="rId269" Type="http://schemas.openxmlformats.org/officeDocument/2006/relationships/oleObject" Target="../embeddings/oleObject268.bin"/><Relationship Id="rId434" Type="http://schemas.openxmlformats.org/officeDocument/2006/relationships/oleObject" Target="../embeddings/oleObject433.bin"/><Relationship Id="rId476" Type="http://schemas.openxmlformats.org/officeDocument/2006/relationships/oleObject" Target="../embeddings/oleObject475.bin"/><Relationship Id="rId641" Type="http://schemas.openxmlformats.org/officeDocument/2006/relationships/oleObject" Target="../embeddings/oleObject640.bin"/><Relationship Id="rId683" Type="http://schemas.openxmlformats.org/officeDocument/2006/relationships/oleObject" Target="../embeddings/oleObject682.bin"/><Relationship Id="rId739" Type="http://schemas.openxmlformats.org/officeDocument/2006/relationships/oleObject" Target="../embeddings/oleObject738.bin"/><Relationship Id="rId890" Type="http://schemas.openxmlformats.org/officeDocument/2006/relationships/oleObject" Target="../embeddings/oleObject889.bin"/><Relationship Id="rId904" Type="http://schemas.openxmlformats.org/officeDocument/2006/relationships/oleObject" Target="../embeddings/oleObject903.bin"/><Relationship Id="rId33" Type="http://schemas.openxmlformats.org/officeDocument/2006/relationships/oleObject" Target="../embeddings/oleObject32.bin"/><Relationship Id="rId129" Type="http://schemas.openxmlformats.org/officeDocument/2006/relationships/oleObject" Target="../embeddings/oleObject128.bin"/><Relationship Id="rId280" Type="http://schemas.openxmlformats.org/officeDocument/2006/relationships/oleObject" Target="../embeddings/oleObject279.bin"/><Relationship Id="rId336" Type="http://schemas.openxmlformats.org/officeDocument/2006/relationships/oleObject" Target="../embeddings/oleObject335.bin"/><Relationship Id="rId501" Type="http://schemas.openxmlformats.org/officeDocument/2006/relationships/oleObject" Target="../embeddings/oleObject500.bin"/><Relationship Id="rId543" Type="http://schemas.openxmlformats.org/officeDocument/2006/relationships/oleObject" Target="../embeddings/oleObject542.bin"/><Relationship Id="rId946" Type="http://schemas.openxmlformats.org/officeDocument/2006/relationships/oleObject" Target="../embeddings/oleObject945.bin"/><Relationship Id="rId988" Type="http://schemas.openxmlformats.org/officeDocument/2006/relationships/oleObject" Target="../embeddings/oleObject987.bin"/><Relationship Id="rId75" Type="http://schemas.openxmlformats.org/officeDocument/2006/relationships/oleObject" Target="../embeddings/oleObject74.bin"/><Relationship Id="rId140" Type="http://schemas.openxmlformats.org/officeDocument/2006/relationships/oleObject" Target="../embeddings/oleObject139.bin"/><Relationship Id="rId182" Type="http://schemas.openxmlformats.org/officeDocument/2006/relationships/oleObject" Target="../embeddings/oleObject181.bin"/><Relationship Id="rId378" Type="http://schemas.openxmlformats.org/officeDocument/2006/relationships/oleObject" Target="../embeddings/oleObject377.bin"/><Relationship Id="rId403" Type="http://schemas.openxmlformats.org/officeDocument/2006/relationships/oleObject" Target="../embeddings/oleObject402.bin"/><Relationship Id="rId585" Type="http://schemas.openxmlformats.org/officeDocument/2006/relationships/oleObject" Target="../embeddings/oleObject584.bin"/><Relationship Id="rId750" Type="http://schemas.openxmlformats.org/officeDocument/2006/relationships/oleObject" Target="../embeddings/oleObject749.bin"/><Relationship Id="rId792" Type="http://schemas.openxmlformats.org/officeDocument/2006/relationships/oleObject" Target="../embeddings/oleObject791.bin"/><Relationship Id="rId806" Type="http://schemas.openxmlformats.org/officeDocument/2006/relationships/oleObject" Target="../embeddings/oleObject805.bin"/><Relationship Id="rId848" Type="http://schemas.openxmlformats.org/officeDocument/2006/relationships/oleObject" Target="../embeddings/oleObject847.bin"/><Relationship Id="rId6" Type="http://schemas.openxmlformats.org/officeDocument/2006/relationships/oleObject" Target="../embeddings/oleObject5.bin"/><Relationship Id="rId238" Type="http://schemas.openxmlformats.org/officeDocument/2006/relationships/oleObject" Target="../embeddings/oleObject237.bin"/><Relationship Id="rId445" Type="http://schemas.openxmlformats.org/officeDocument/2006/relationships/oleObject" Target="../embeddings/oleObject444.bin"/><Relationship Id="rId487" Type="http://schemas.openxmlformats.org/officeDocument/2006/relationships/oleObject" Target="../embeddings/oleObject486.bin"/><Relationship Id="rId610" Type="http://schemas.openxmlformats.org/officeDocument/2006/relationships/oleObject" Target="../embeddings/oleObject609.bin"/><Relationship Id="rId652" Type="http://schemas.openxmlformats.org/officeDocument/2006/relationships/oleObject" Target="../embeddings/oleObject651.bin"/><Relationship Id="rId694" Type="http://schemas.openxmlformats.org/officeDocument/2006/relationships/oleObject" Target="../embeddings/oleObject693.bin"/><Relationship Id="rId708" Type="http://schemas.openxmlformats.org/officeDocument/2006/relationships/oleObject" Target="../embeddings/oleObject707.bin"/><Relationship Id="rId915" Type="http://schemas.openxmlformats.org/officeDocument/2006/relationships/oleObject" Target="../embeddings/oleObject914.bin"/><Relationship Id="rId291" Type="http://schemas.openxmlformats.org/officeDocument/2006/relationships/oleObject" Target="../embeddings/oleObject290.bin"/><Relationship Id="rId305" Type="http://schemas.openxmlformats.org/officeDocument/2006/relationships/oleObject" Target="../embeddings/oleObject304.bin"/><Relationship Id="rId347" Type="http://schemas.openxmlformats.org/officeDocument/2006/relationships/oleObject" Target="../embeddings/oleObject346.bin"/><Relationship Id="rId512" Type="http://schemas.openxmlformats.org/officeDocument/2006/relationships/oleObject" Target="../embeddings/oleObject511.bin"/><Relationship Id="rId957" Type="http://schemas.openxmlformats.org/officeDocument/2006/relationships/oleObject" Target="../embeddings/oleObject956.bin"/><Relationship Id="rId999" Type="http://schemas.openxmlformats.org/officeDocument/2006/relationships/oleObject" Target="../embeddings/oleObject998.bin"/><Relationship Id="rId44" Type="http://schemas.openxmlformats.org/officeDocument/2006/relationships/oleObject" Target="../embeddings/oleObject43.bin"/><Relationship Id="rId86" Type="http://schemas.openxmlformats.org/officeDocument/2006/relationships/oleObject" Target="../embeddings/oleObject85.bin"/><Relationship Id="rId151" Type="http://schemas.openxmlformats.org/officeDocument/2006/relationships/oleObject" Target="../embeddings/oleObject150.bin"/><Relationship Id="rId389" Type="http://schemas.openxmlformats.org/officeDocument/2006/relationships/oleObject" Target="../embeddings/oleObject388.bin"/><Relationship Id="rId554" Type="http://schemas.openxmlformats.org/officeDocument/2006/relationships/oleObject" Target="../embeddings/oleObject553.bin"/><Relationship Id="rId596" Type="http://schemas.openxmlformats.org/officeDocument/2006/relationships/oleObject" Target="../embeddings/oleObject595.bin"/><Relationship Id="rId761" Type="http://schemas.openxmlformats.org/officeDocument/2006/relationships/oleObject" Target="../embeddings/oleObject760.bin"/><Relationship Id="rId817" Type="http://schemas.openxmlformats.org/officeDocument/2006/relationships/oleObject" Target="../embeddings/oleObject816.bin"/><Relationship Id="rId859" Type="http://schemas.openxmlformats.org/officeDocument/2006/relationships/oleObject" Target="../embeddings/oleObject858.bin"/><Relationship Id="rId1002" Type="http://schemas.openxmlformats.org/officeDocument/2006/relationships/oleObject" Target="../embeddings/oleObject1001.bin"/><Relationship Id="rId193" Type="http://schemas.openxmlformats.org/officeDocument/2006/relationships/oleObject" Target="../embeddings/oleObject192.bin"/><Relationship Id="rId207" Type="http://schemas.openxmlformats.org/officeDocument/2006/relationships/oleObject" Target="../embeddings/oleObject206.bin"/><Relationship Id="rId249" Type="http://schemas.openxmlformats.org/officeDocument/2006/relationships/oleObject" Target="../embeddings/oleObject248.bin"/><Relationship Id="rId414" Type="http://schemas.openxmlformats.org/officeDocument/2006/relationships/oleObject" Target="../embeddings/oleObject413.bin"/><Relationship Id="rId456" Type="http://schemas.openxmlformats.org/officeDocument/2006/relationships/oleObject" Target="../embeddings/oleObject455.bin"/><Relationship Id="rId498" Type="http://schemas.openxmlformats.org/officeDocument/2006/relationships/oleObject" Target="../embeddings/oleObject497.bin"/><Relationship Id="rId621" Type="http://schemas.openxmlformats.org/officeDocument/2006/relationships/oleObject" Target="../embeddings/oleObject620.bin"/><Relationship Id="rId663" Type="http://schemas.openxmlformats.org/officeDocument/2006/relationships/oleObject" Target="../embeddings/oleObject662.bin"/><Relationship Id="rId870" Type="http://schemas.openxmlformats.org/officeDocument/2006/relationships/oleObject" Target="../embeddings/oleObject869.bin"/><Relationship Id="rId13" Type="http://schemas.openxmlformats.org/officeDocument/2006/relationships/oleObject" Target="../embeddings/oleObject12.bin"/><Relationship Id="rId109" Type="http://schemas.openxmlformats.org/officeDocument/2006/relationships/oleObject" Target="../embeddings/oleObject108.bin"/><Relationship Id="rId260" Type="http://schemas.openxmlformats.org/officeDocument/2006/relationships/oleObject" Target="../embeddings/oleObject259.bin"/><Relationship Id="rId316" Type="http://schemas.openxmlformats.org/officeDocument/2006/relationships/oleObject" Target="../embeddings/oleObject315.bin"/><Relationship Id="rId523" Type="http://schemas.openxmlformats.org/officeDocument/2006/relationships/oleObject" Target="../embeddings/oleObject522.bin"/><Relationship Id="rId719" Type="http://schemas.openxmlformats.org/officeDocument/2006/relationships/oleObject" Target="../embeddings/oleObject718.bin"/><Relationship Id="rId926" Type="http://schemas.openxmlformats.org/officeDocument/2006/relationships/oleObject" Target="../embeddings/oleObject925.bin"/><Relationship Id="rId968" Type="http://schemas.openxmlformats.org/officeDocument/2006/relationships/oleObject" Target="../embeddings/oleObject967.bin"/><Relationship Id="rId55" Type="http://schemas.openxmlformats.org/officeDocument/2006/relationships/oleObject" Target="../embeddings/oleObject54.bin"/><Relationship Id="rId97" Type="http://schemas.openxmlformats.org/officeDocument/2006/relationships/oleObject" Target="../embeddings/oleObject96.bin"/><Relationship Id="rId120" Type="http://schemas.openxmlformats.org/officeDocument/2006/relationships/oleObject" Target="../embeddings/oleObject119.bin"/><Relationship Id="rId358" Type="http://schemas.openxmlformats.org/officeDocument/2006/relationships/oleObject" Target="../embeddings/oleObject357.bin"/><Relationship Id="rId565" Type="http://schemas.openxmlformats.org/officeDocument/2006/relationships/oleObject" Target="../embeddings/oleObject564.bin"/><Relationship Id="rId730" Type="http://schemas.openxmlformats.org/officeDocument/2006/relationships/oleObject" Target="../embeddings/oleObject729.bin"/><Relationship Id="rId772" Type="http://schemas.openxmlformats.org/officeDocument/2006/relationships/oleObject" Target="../embeddings/oleObject771.bin"/><Relationship Id="rId828" Type="http://schemas.openxmlformats.org/officeDocument/2006/relationships/oleObject" Target="../embeddings/oleObject827.bin"/><Relationship Id="rId1013" Type="http://schemas.openxmlformats.org/officeDocument/2006/relationships/oleObject" Target="../embeddings/oleObject1012.bin"/><Relationship Id="rId162" Type="http://schemas.openxmlformats.org/officeDocument/2006/relationships/oleObject" Target="../embeddings/oleObject161.bin"/><Relationship Id="rId218" Type="http://schemas.openxmlformats.org/officeDocument/2006/relationships/oleObject" Target="../embeddings/oleObject217.bin"/><Relationship Id="rId425" Type="http://schemas.openxmlformats.org/officeDocument/2006/relationships/oleObject" Target="../embeddings/oleObject424.bin"/><Relationship Id="rId467" Type="http://schemas.openxmlformats.org/officeDocument/2006/relationships/oleObject" Target="../embeddings/oleObject466.bin"/><Relationship Id="rId632" Type="http://schemas.openxmlformats.org/officeDocument/2006/relationships/oleObject" Target="../embeddings/oleObject631.bin"/><Relationship Id="rId271" Type="http://schemas.openxmlformats.org/officeDocument/2006/relationships/oleObject" Target="../embeddings/oleObject270.bin"/><Relationship Id="rId674" Type="http://schemas.openxmlformats.org/officeDocument/2006/relationships/oleObject" Target="../embeddings/oleObject673.bin"/><Relationship Id="rId881" Type="http://schemas.openxmlformats.org/officeDocument/2006/relationships/oleObject" Target="../embeddings/oleObject880.bin"/><Relationship Id="rId937" Type="http://schemas.openxmlformats.org/officeDocument/2006/relationships/oleObject" Target="../embeddings/oleObject936.bin"/><Relationship Id="rId979" Type="http://schemas.openxmlformats.org/officeDocument/2006/relationships/oleObject" Target="../embeddings/oleObject978.bin"/><Relationship Id="rId24" Type="http://schemas.openxmlformats.org/officeDocument/2006/relationships/oleObject" Target="../embeddings/oleObject23.bin"/><Relationship Id="rId66" Type="http://schemas.openxmlformats.org/officeDocument/2006/relationships/oleObject" Target="../embeddings/oleObject65.bin"/><Relationship Id="rId131" Type="http://schemas.openxmlformats.org/officeDocument/2006/relationships/oleObject" Target="../embeddings/oleObject130.bin"/><Relationship Id="rId327" Type="http://schemas.openxmlformats.org/officeDocument/2006/relationships/oleObject" Target="../embeddings/oleObject326.bin"/><Relationship Id="rId369" Type="http://schemas.openxmlformats.org/officeDocument/2006/relationships/oleObject" Target="../embeddings/oleObject368.bin"/><Relationship Id="rId534" Type="http://schemas.openxmlformats.org/officeDocument/2006/relationships/oleObject" Target="../embeddings/oleObject533.bin"/><Relationship Id="rId576" Type="http://schemas.openxmlformats.org/officeDocument/2006/relationships/oleObject" Target="../embeddings/oleObject575.bin"/><Relationship Id="rId741" Type="http://schemas.openxmlformats.org/officeDocument/2006/relationships/oleObject" Target="../embeddings/oleObject740.bin"/><Relationship Id="rId783" Type="http://schemas.openxmlformats.org/officeDocument/2006/relationships/oleObject" Target="../embeddings/oleObject782.bin"/><Relationship Id="rId839" Type="http://schemas.openxmlformats.org/officeDocument/2006/relationships/oleObject" Target="../embeddings/oleObject838.bin"/><Relationship Id="rId990" Type="http://schemas.openxmlformats.org/officeDocument/2006/relationships/oleObject" Target="../embeddings/oleObject989.bin"/><Relationship Id="rId173" Type="http://schemas.openxmlformats.org/officeDocument/2006/relationships/oleObject" Target="../embeddings/oleObject172.bin"/><Relationship Id="rId229" Type="http://schemas.openxmlformats.org/officeDocument/2006/relationships/oleObject" Target="../embeddings/oleObject228.bin"/><Relationship Id="rId380" Type="http://schemas.openxmlformats.org/officeDocument/2006/relationships/oleObject" Target="../embeddings/oleObject379.bin"/><Relationship Id="rId436" Type="http://schemas.openxmlformats.org/officeDocument/2006/relationships/oleObject" Target="../embeddings/oleObject435.bin"/><Relationship Id="rId601" Type="http://schemas.openxmlformats.org/officeDocument/2006/relationships/oleObject" Target="../embeddings/oleObject600.bin"/><Relationship Id="rId643" Type="http://schemas.openxmlformats.org/officeDocument/2006/relationships/oleObject" Target="../embeddings/oleObject642.bin"/><Relationship Id="rId1024" Type="http://schemas.openxmlformats.org/officeDocument/2006/relationships/oleObject" Target="../embeddings/oleObject1023.bin"/><Relationship Id="rId240" Type="http://schemas.openxmlformats.org/officeDocument/2006/relationships/oleObject" Target="../embeddings/oleObject239.bin"/><Relationship Id="rId478" Type="http://schemas.openxmlformats.org/officeDocument/2006/relationships/oleObject" Target="../embeddings/oleObject477.bin"/><Relationship Id="rId685" Type="http://schemas.openxmlformats.org/officeDocument/2006/relationships/oleObject" Target="../embeddings/oleObject684.bin"/><Relationship Id="rId850" Type="http://schemas.openxmlformats.org/officeDocument/2006/relationships/oleObject" Target="../embeddings/oleObject849.bin"/><Relationship Id="rId892" Type="http://schemas.openxmlformats.org/officeDocument/2006/relationships/oleObject" Target="../embeddings/oleObject891.bin"/><Relationship Id="rId906" Type="http://schemas.openxmlformats.org/officeDocument/2006/relationships/oleObject" Target="../embeddings/oleObject905.bin"/><Relationship Id="rId948" Type="http://schemas.openxmlformats.org/officeDocument/2006/relationships/oleObject" Target="../embeddings/oleObject947.bin"/><Relationship Id="rId35" Type="http://schemas.openxmlformats.org/officeDocument/2006/relationships/oleObject" Target="../embeddings/oleObject34.bin"/><Relationship Id="rId77" Type="http://schemas.openxmlformats.org/officeDocument/2006/relationships/oleObject" Target="../embeddings/oleObject76.bin"/><Relationship Id="rId100" Type="http://schemas.openxmlformats.org/officeDocument/2006/relationships/oleObject" Target="../embeddings/oleObject99.bin"/><Relationship Id="rId282" Type="http://schemas.openxmlformats.org/officeDocument/2006/relationships/oleObject" Target="../embeddings/oleObject281.bin"/><Relationship Id="rId338" Type="http://schemas.openxmlformats.org/officeDocument/2006/relationships/oleObject" Target="../embeddings/oleObject337.bin"/><Relationship Id="rId503" Type="http://schemas.openxmlformats.org/officeDocument/2006/relationships/oleObject" Target="../embeddings/oleObject502.bin"/><Relationship Id="rId545" Type="http://schemas.openxmlformats.org/officeDocument/2006/relationships/oleObject" Target="../embeddings/oleObject544.bin"/><Relationship Id="rId587" Type="http://schemas.openxmlformats.org/officeDocument/2006/relationships/oleObject" Target="../embeddings/oleObject586.bin"/><Relationship Id="rId710" Type="http://schemas.openxmlformats.org/officeDocument/2006/relationships/oleObject" Target="../embeddings/oleObject709.bin"/><Relationship Id="rId752" Type="http://schemas.openxmlformats.org/officeDocument/2006/relationships/oleObject" Target="../embeddings/oleObject751.bin"/><Relationship Id="rId808" Type="http://schemas.openxmlformats.org/officeDocument/2006/relationships/oleObject" Target="../embeddings/oleObject807.bin"/><Relationship Id="rId8" Type="http://schemas.openxmlformats.org/officeDocument/2006/relationships/oleObject" Target="../embeddings/oleObject7.bin"/><Relationship Id="rId142" Type="http://schemas.openxmlformats.org/officeDocument/2006/relationships/oleObject" Target="../embeddings/oleObject141.bin"/><Relationship Id="rId184" Type="http://schemas.openxmlformats.org/officeDocument/2006/relationships/oleObject" Target="../embeddings/oleObject183.bin"/><Relationship Id="rId391" Type="http://schemas.openxmlformats.org/officeDocument/2006/relationships/oleObject" Target="../embeddings/oleObject390.bin"/><Relationship Id="rId405" Type="http://schemas.openxmlformats.org/officeDocument/2006/relationships/oleObject" Target="../embeddings/oleObject404.bin"/><Relationship Id="rId447" Type="http://schemas.openxmlformats.org/officeDocument/2006/relationships/oleObject" Target="../embeddings/oleObject446.bin"/><Relationship Id="rId612" Type="http://schemas.openxmlformats.org/officeDocument/2006/relationships/oleObject" Target="../embeddings/oleObject611.bin"/><Relationship Id="rId794" Type="http://schemas.openxmlformats.org/officeDocument/2006/relationships/oleObject" Target="../embeddings/oleObject793.bin"/><Relationship Id="rId251" Type="http://schemas.openxmlformats.org/officeDocument/2006/relationships/oleObject" Target="../embeddings/oleObject250.bin"/><Relationship Id="rId489" Type="http://schemas.openxmlformats.org/officeDocument/2006/relationships/oleObject" Target="../embeddings/oleObject488.bin"/><Relationship Id="rId654" Type="http://schemas.openxmlformats.org/officeDocument/2006/relationships/oleObject" Target="../embeddings/oleObject653.bin"/><Relationship Id="rId696" Type="http://schemas.openxmlformats.org/officeDocument/2006/relationships/oleObject" Target="../embeddings/oleObject695.bin"/><Relationship Id="rId861" Type="http://schemas.openxmlformats.org/officeDocument/2006/relationships/oleObject" Target="../embeddings/oleObject860.bin"/><Relationship Id="rId917" Type="http://schemas.openxmlformats.org/officeDocument/2006/relationships/oleObject" Target="../embeddings/oleObject916.bin"/><Relationship Id="rId959" Type="http://schemas.openxmlformats.org/officeDocument/2006/relationships/oleObject" Target="../embeddings/oleObject958.bin"/><Relationship Id="rId46" Type="http://schemas.openxmlformats.org/officeDocument/2006/relationships/oleObject" Target="../embeddings/oleObject45.bin"/><Relationship Id="rId293" Type="http://schemas.openxmlformats.org/officeDocument/2006/relationships/oleObject" Target="../embeddings/oleObject292.bin"/><Relationship Id="rId307" Type="http://schemas.openxmlformats.org/officeDocument/2006/relationships/oleObject" Target="../embeddings/oleObject306.bin"/><Relationship Id="rId349" Type="http://schemas.openxmlformats.org/officeDocument/2006/relationships/oleObject" Target="../embeddings/oleObject348.bin"/><Relationship Id="rId514" Type="http://schemas.openxmlformats.org/officeDocument/2006/relationships/oleObject" Target="../embeddings/oleObject513.bin"/><Relationship Id="rId556" Type="http://schemas.openxmlformats.org/officeDocument/2006/relationships/oleObject" Target="../embeddings/oleObject555.bin"/><Relationship Id="rId721" Type="http://schemas.openxmlformats.org/officeDocument/2006/relationships/oleObject" Target="../embeddings/oleObject720.bin"/><Relationship Id="rId763" Type="http://schemas.openxmlformats.org/officeDocument/2006/relationships/oleObject" Target="../embeddings/oleObject762.bin"/><Relationship Id="rId88" Type="http://schemas.openxmlformats.org/officeDocument/2006/relationships/oleObject" Target="../embeddings/oleObject87.bin"/><Relationship Id="rId111" Type="http://schemas.openxmlformats.org/officeDocument/2006/relationships/oleObject" Target="../embeddings/oleObject110.bin"/><Relationship Id="rId153" Type="http://schemas.openxmlformats.org/officeDocument/2006/relationships/oleObject" Target="../embeddings/oleObject152.bin"/><Relationship Id="rId195" Type="http://schemas.openxmlformats.org/officeDocument/2006/relationships/oleObject" Target="../embeddings/oleObject194.bin"/><Relationship Id="rId209" Type="http://schemas.openxmlformats.org/officeDocument/2006/relationships/oleObject" Target="../embeddings/oleObject208.bin"/><Relationship Id="rId360" Type="http://schemas.openxmlformats.org/officeDocument/2006/relationships/oleObject" Target="../embeddings/oleObject359.bin"/><Relationship Id="rId416" Type="http://schemas.openxmlformats.org/officeDocument/2006/relationships/oleObject" Target="../embeddings/oleObject415.bin"/><Relationship Id="rId598" Type="http://schemas.openxmlformats.org/officeDocument/2006/relationships/oleObject" Target="../embeddings/oleObject597.bin"/><Relationship Id="rId819" Type="http://schemas.openxmlformats.org/officeDocument/2006/relationships/oleObject" Target="../embeddings/oleObject818.bin"/><Relationship Id="rId970" Type="http://schemas.openxmlformats.org/officeDocument/2006/relationships/oleObject" Target="../embeddings/oleObject969.bin"/><Relationship Id="rId1004" Type="http://schemas.openxmlformats.org/officeDocument/2006/relationships/oleObject" Target="../embeddings/oleObject1003.bin"/><Relationship Id="rId220" Type="http://schemas.openxmlformats.org/officeDocument/2006/relationships/oleObject" Target="../embeddings/oleObject219.bin"/><Relationship Id="rId458" Type="http://schemas.openxmlformats.org/officeDocument/2006/relationships/oleObject" Target="../embeddings/oleObject457.bin"/><Relationship Id="rId623" Type="http://schemas.openxmlformats.org/officeDocument/2006/relationships/oleObject" Target="../embeddings/oleObject622.bin"/><Relationship Id="rId665" Type="http://schemas.openxmlformats.org/officeDocument/2006/relationships/oleObject" Target="../embeddings/oleObject664.bin"/><Relationship Id="rId830" Type="http://schemas.openxmlformats.org/officeDocument/2006/relationships/oleObject" Target="../embeddings/oleObject829.bin"/><Relationship Id="rId872" Type="http://schemas.openxmlformats.org/officeDocument/2006/relationships/oleObject" Target="../embeddings/oleObject871.bin"/><Relationship Id="rId928" Type="http://schemas.openxmlformats.org/officeDocument/2006/relationships/oleObject" Target="../embeddings/oleObject927.bin"/><Relationship Id="rId15" Type="http://schemas.openxmlformats.org/officeDocument/2006/relationships/oleObject" Target="../embeddings/oleObject14.bin"/><Relationship Id="rId57" Type="http://schemas.openxmlformats.org/officeDocument/2006/relationships/oleObject" Target="../embeddings/oleObject56.bin"/><Relationship Id="rId262" Type="http://schemas.openxmlformats.org/officeDocument/2006/relationships/oleObject" Target="../embeddings/oleObject261.bin"/><Relationship Id="rId318" Type="http://schemas.openxmlformats.org/officeDocument/2006/relationships/oleObject" Target="../embeddings/oleObject317.bin"/><Relationship Id="rId525" Type="http://schemas.openxmlformats.org/officeDocument/2006/relationships/oleObject" Target="../embeddings/oleObject524.bin"/><Relationship Id="rId567" Type="http://schemas.openxmlformats.org/officeDocument/2006/relationships/oleObject" Target="../embeddings/oleObject566.bin"/><Relationship Id="rId732" Type="http://schemas.openxmlformats.org/officeDocument/2006/relationships/oleObject" Target="../embeddings/oleObject731.bin"/><Relationship Id="rId99" Type="http://schemas.openxmlformats.org/officeDocument/2006/relationships/oleObject" Target="../embeddings/oleObject98.bin"/><Relationship Id="rId122" Type="http://schemas.openxmlformats.org/officeDocument/2006/relationships/oleObject" Target="../embeddings/oleObject121.bin"/><Relationship Id="rId164" Type="http://schemas.openxmlformats.org/officeDocument/2006/relationships/oleObject" Target="../embeddings/oleObject163.bin"/><Relationship Id="rId371" Type="http://schemas.openxmlformats.org/officeDocument/2006/relationships/oleObject" Target="../embeddings/oleObject370.bin"/><Relationship Id="rId774" Type="http://schemas.openxmlformats.org/officeDocument/2006/relationships/oleObject" Target="../embeddings/oleObject773.bin"/><Relationship Id="rId981" Type="http://schemas.openxmlformats.org/officeDocument/2006/relationships/oleObject" Target="../embeddings/oleObject980.bin"/><Relationship Id="rId1015" Type="http://schemas.openxmlformats.org/officeDocument/2006/relationships/oleObject" Target="../embeddings/oleObject1014.bin"/><Relationship Id="rId427" Type="http://schemas.openxmlformats.org/officeDocument/2006/relationships/oleObject" Target="../embeddings/oleObject426.bin"/><Relationship Id="rId469" Type="http://schemas.openxmlformats.org/officeDocument/2006/relationships/oleObject" Target="../embeddings/oleObject468.bin"/><Relationship Id="rId634" Type="http://schemas.openxmlformats.org/officeDocument/2006/relationships/oleObject" Target="../embeddings/oleObject633.bin"/><Relationship Id="rId676" Type="http://schemas.openxmlformats.org/officeDocument/2006/relationships/oleObject" Target="../embeddings/oleObject675.bin"/><Relationship Id="rId841" Type="http://schemas.openxmlformats.org/officeDocument/2006/relationships/oleObject" Target="../embeddings/oleObject840.bin"/><Relationship Id="rId883" Type="http://schemas.openxmlformats.org/officeDocument/2006/relationships/oleObject" Target="../embeddings/oleObject882.bin"/><Relationship Id="rId26" Type="http://schemas.openxmlformats.org/officeDocument/2006/relationships/oleObject" Target="../embeddings/oleObject25.bin"/><Relationship Id="rId231" Type="http://schemas.openxmlformats.org/officeDocument/2006/relationships/oleObject" Target="../embeddings/oleObject230.bin"/><Relationship Id="rId273" Type="http://schemas.openxmlformats.org/officeDocument/2006/relationships/oleObject" Target="../embeddings/oleObject272.bin"/><Relationship Id="rId329" Type="http://schemas.openxmlformats.org/officeDocument/2006/relationships/oleObject" Target="../embeddings/oleObject328.bin"/><Relationship Id="rId480" Type="http://schemas.openxmlformats.org/officeDocument/2006/relationships/oleObject" Target="../embeddings/oleObject479.bin"/><Relationship Id="rId536" Type="http://schemas.openxmlformats.org/officeDocument/2006/relationships/oleObject" Target="../embeddings/oleObject535.bin"/><Relationship Id="rId701" Type="http://schemas.openxmlformats.org/officeDocument/2006/relationships/oleObject" Target="../embeddings/oleObject700.bin"/><Relationship Id="rId939" Type="http://schemas.openxmlformats.org/officeDocument/2006/relationships/oleObject" Target="../embeddings/oleObject938.bin"/><Relationship Id="rId68" Type="http://schemas.openxmlformats.org/officeDocument/2006/relationships/oleObject" Target="../embeddings/oleObject67.bin"/><Relationship Id="rId133" Type="http://schemas.openxmlformats.org/officeDocument/2006/relationships/oleObject" Target="../embeddings/oleObject132.bin"/><Relationship Id="rId175" Type="http://schemas.openxmlformats.org/officeDocument/2006/relationships/oleObject" Target="../embeddings/oleObject174.bin"/><Relationship Id="rId340" Type="http://schemas.openxmlformats.org/officeDocument/2006/relationships/oleObject" Target="../embeddings/oleObject339.bin"/><Relationship Id="rId578" Type="http://schemas.openxmlformats.org/officeDocument/2006/relationships/oleObject" Target="../embeddings/oleObject577.bin"/><Relationship Id="rId743" Type="http://schemas.openxmlformats.org/officeDocument/2006/relationships/oleObject" Target="../embeddings/oleObject742.bin"/><Relationship Id="rId785" Type="http://schemas.openxmlformats.org/officeDocument/2006/relationships/oleObject" Target="../embeddings/oleObject784.bin"/><Relationship Id="rId950" Type="http://schemas.openxmlformats.org/officeDocument/2006/relationships/oleObject" Target="../embeddings/oleObject949.bin"/><Relationship Id="rId992" Type="http://schemas.openxmlformats.org/officeDocument/2006/relationships/oleObject" Target="../embeddings/oleObject991.bin"/><Relationship Id="rId1026" Type="http://schemas.openxmlformats.org/officeDocument/2006/relationships/oleObject" Target="../embeddings/oleObject1025.bin"/><Relationship Id="rId200" Type="http://schemas.openxmlformats.org/officeDocument/2006/relationships/oleObject" Target="../embeddings/oleObject199.bin"/><Relationship Id="rId382" Type="http://schemas.openxmlformats.org/officeDocument/2006/relationships/oleObject" Target="../embeddings/oleObject381.bin"/><Relationship Id="rId438" Type="http://schemas.openxmlformats.org/officeDocument/2006/relationships/oleObject" Target="../embeddings/oleObject437.bin"/><Relationship Id="rId603" Type="http://schemas.openxmlformats.org/officeDocument/2006/relationships/oleObject" Target="../embeddings/oleObject602.bin"/><Relationship Id="rId645" Type="http://schemas.openxmlformats.org/officeDocument/2006/relationships/oleObject" Target="../embeddings/oleObject644.bin"/><Relationship Id="rId687" Type="http://schemas.openxmlformats.org/officeDocument/2006/relationships/oleObject" Target="../embeddings/oleObject686.bin"/><Relationship Id="rId810" Type="http://schemas.openxmlformats.org/officeDocument/2006/relationships/oleObject" Target="../embeddings/oleObject809.bin"/><Relationship Id="rId852" Type="http://schemas.openxmlformats.org/officeDocument/2006/relationships/oleObject" Target="../embeddings/oleObject851.bin"/><Relationship Id="rId908" Type="http://schemas.openxmlformats.org/officeDocument/2006/relationships/oleObject" Target="../embeddings/oleObject907.bin"/><Relationship Id="rId242" Type="http://schemas.openxmlformats.org/officeDocument/2006/relationships/oleObject" Target="../embeddings/oleObject241.bin"/><Relationship Id="rId284" Type="http://schemas.openxmlformats.org/officeDocument/2006/relationships/oleObject" Target="../embeddings/oleObject283.bin"/><Relationship Id="rId491" Type="http://schemas.openxmlformats.org/officeDocument/2006/relationships/oleObject" Target="../embeddings/oleObject490.bin"/><Relationship Id="rId505" Type="http://schemas.openxmlformats.org/officeDocument/2006/relationships/oleObject" Target="../embeddings/oleObject504.bin"/><Relationship Id="rId712" Type="http://schemas.openxmlformats.org/officeDocument/2006/relationships/oleObject" Target="../embeddings/oleObject711.bin"/><Relationship Id="rId894" Type="http://schemas.openxmlformats.org/officeDocument/2006/relationships/oleObject" Target="../embeddings/oleObject893.bin"/><Relationship Id="rId37" Type="http://schemas.openxmlformats.org/officeDocument/2006/relationships/oleObject" Target="../embeddings/oleObject36.bin"/><Relationship Id="rId79" Type="http://schemas.openxmlformats.org/officeDocument/2006/relationships/oleObject" Target="../embeddings/oleObject78.bin"/><Relationship Id="rId102" Type="http://schemas.openxmlformats.org/officeDocument/2006/relationships/oleObject" Target="../embeddings/oleObject101.bin"/><Relationship Id="rId144" Type="http://schemas.openxmlformats.org/officeDocument/2006/relationships/oleObject" Target="../embeddings/oleObject143.bin"/><Relationship Id="rId547" Type="http://schemas.openxmlformats.org/officeDocument/2006/relationships/oleObject" Target="../embeddings/oleObject546.bin"/><Relationship Id="rId589" Type="http://schemas.openxmlformats.org/officeDocument/2006/relationships/oleObject" Target="../embeddings/oleObject588.bin"/><Relationship Id="rId754" Type="http://schemas.openxmlformats.org/officeDocument/2006/relationships/oleObject" Target="../embeddings/oleObject753.bin"/><Relationship Id="rId796" Type="http://schemas.openxmlformats.org/officeDocument/2006/relationships/oleObject" Target="../embeddings/oleObject795.bin"/><Relationship Id="rId961" Type="http://schemas.openxmlformats.org/officeDocument/2006/relationships/oleObject" Target="../embeddings/oleObject960.bin"/><Relationship Id="rId90" Type="http://schemas.openxmlformats.org/officeDocument/2006/relationships/oleObject" Target="../embeddings/oleObject89.bin"/><Relationship Id="rId186" Type="http://schemas.openxmlformats.org/officeDocument/2006/relationships/oleObject" Target="../embeddings/oleObject185.bin"/><Relationship Id="rId351" Type="http://schemas.openxmlformats.org/officeDocument/2006/relationships/oleObject" Target="../embeddings/oleObject350.bin"/><Relationship Id="rId393" Type="http://schemas.openxmlformats.org/officeDocument/2006/relationships/oleObject" Target="../embeddings/oleObject392.bin"/><Relationship Id="rId407" Type="http://schemas.openxmlformats.org/officeDocument/2006/relationships/oleObject" Target="../embeddings/oleObject406.bin"/><Relationship Id="rId449" Type="http://schemas.openxmlformats.org/officeDocument/2006/relationships/oleObject" Target="../embeddings/oleObject448.bin"/><Relationship Id="rId614" Type="http://schemas.openxmlformats.org/officeDocument/2006/relationships/oleObject" Target="../embeddings/oleObject613.bin"/><Relationship Id="rId656" Type="http://schemas.openxmlformats.org/officeDocument/2006/relationships/oleObject" Target="../embeddings/oleObject655.bin"/><Relationship Id="rId821" Type="http://schemas.openxmlformats.org/officeDocument/2006/relationships/oleObject" Target="../embeddings/oleObject820.bin"/><Relationship Id="rId863" Type="http://schemas.openxmlformats.org/officeDocument/2006/relationships/oleObject" Target="../embeddings/oleObject862.bin"/><Relationship Id="rId211" Type="http://schemas.openxmlformats.org/officeDocument/2006/relationships/oleObject" Target="../embeddings/oleObject210.bin"/><Relationship Id="rId253" Type="http://schemas.openxmlformats.org/officeDocument/2006/relationships/oleObject" Target="../embeddings/oleObject252.bin"/><Relationship Id="rId295" Type="http://schemas.openxmlformats.org/officeDocument/2006/relationships/oleObject" Target="../embeddings/oleObject294.bin"/><Relationship Id="rId309" Type="http://schemas.openxmlformats.org/officeDocument/2006/relationships/oleObject" Target="../embeddings/oleObject308.bin"/><Relationship Id="rId460" Type="http://schemas.openxmlformats.org/officeDocument/2006/relationships/oleObject" Target="../embeddings/oleObject459.bin"/><Relationship Id="rId516" Type="http://schemas.openxmlformats.org/officeDocument/2006/relationships/oleObject" Target="../embeddings/oleObject515.bin"/><Relationship Id="rId698" Type="http://schemas.openxmlformats.org/officeDocument/2006/relationships/oleObject" Target="../embeddings/oleObject697.bin"/><Relationship Id="rId919" Type="http://schemas.openxmlformats.org/officeDocument/2006/relationships/oleObject" Target="../embeddings/oleObject918.bin"/><Relationship Id="rId48" Type="http://schemas.openxmlformats.org/officeDocument/2006/relationships/oleObject" Target="../embeddings/oleObject47.bin"/><Relationship Id="rId113" Type="http://schemas.openxmlformats.org/officeDocument/2006/relationships/oleObject" Target="../embeddings/oleObject112.bin"/><Relationship Id="rId320" Type="http://schemas.openxmlformats.org/officeDocument/2006/relationships/oleObject" Target="../embeddings/oleObject319.bin"/><Relationship Id="rId558" Type="http://schemas.openxmlformats.org/officeDocument/2006/relationships/oleObject" Target="../embeddings/oleObject557.bin"/><Relationship Id="rId723" Type="http://schemas.openxmlformats.org/officeDocument/2006/relationships/oleObject" Target="../embeddings/oleObject722.bin"/><Relationship Id="rId765" Type="http://schemas.openxmlformats.org/officeDocument/2006/relationships/oleObject" Target="../embeddings/oleObject764.bin"/><Relationship Id="rId930" Type="http://schemas.openxmlformats.org/officeDocument/2006/relationships/oleObject" Target="../embeddings/oleObject929.bin"/><Relationship Id="rId972" Type="http://schemas.openxmlformats.org/officeDocument/2006/relationships/oleObject" Target="../embeddings/oleObject971.bin"/><Relationship Id="rId1006" Type="http://schemas.openxmlformats.org/officeDocument/2006/relationships/oleObject" Target="../embeddings/oleObject1005.bin"/><Relationship Id="rId155" Type="http://schemas.openxmlformats.org/officeDocument/2006/relationships/oleObject" Target="../embeddings/oleObject154.bin"/><Relationship Id="rId197" Type="http://schemas.openxmlformats.org/officeDocument/2006/relationships/oleObject" Target="../embeddings/oleObject196.bin"/><Relationship Id="rId362" Type="http://schemas.openxmlformats.org/officeDocument/2006/relationships/oleObject" Target="../embeddings/oleObject361.bin"/><Relationship Id="rId418" Type="http://schemas.openxmlformats.org/officeDocument/2006/relationships/oleObject" Target="../embeddings/oleObject417.bin"/><Relationship Id="rId625" Type="http://schemas.openxmlformats.org/officeDocument/2006/relationships/oleObject" Target="../embeddings/oleObject624.bin"/><Relationship Id="rId832" Type="http://schemas.openxmlformats.org/officeDocument/2006/relationships/oleObject" Target="../embeddings/oleObject831.bin"/><Relationship Id="rId222" Type="http://schemas.openxmlformats.org/officeDocument/2006/relationships/oleObject" Target="../embeddings/oleObject221.bin"/><Relationship Id="rId264" Type="http://schemas.openxmlformats.org/officeDocument/2006/relationships/oleObject" Target="../embeddings/oleObject263.bin"/><Relationship Id="rId471" Type="http://schemas.openxmlformats.org/officeDocument/2006/relationships/oleObject" Target="../embeddings/oleObject470.bin"/><Relationship Id="rId667" Type="http://schemas.openxmlformats.org/officeDocument/2006/relationships/oleObject" Target="../embeddings/oleObject666.bin"/><Relationship Id="rId874" Type="http://schemas.openxmlformats.org/officeDocument/2006/relationships/oleObject" Target="../embeddings/oleObject873.bin"/><Relationship Id="rId17" Type="http://schemas.openxmlformats.org/officeDocument/2006/relationships/oleObject" Target="../embeddings/oleObject16.bin"/><Relationship Id="rId59" Type="http://schemas.openxmlformats.org/officeDocument/2006/relationships/oleObject" Target="../embeddings/oleObject58.bin"/><Relationship Id="rId124" Type="http://schemas.openxmlformats.org/officeDocument/2006/relationships/oleObject" Target="../embeddings/oleObject123.bin"/><Relationship Id="rId527" Type="http://schemas.openxmlformats.org/officeDocument/2006/relationships/oleObject" Target="../embeddings/oleObject526.bin"/><Relationship Id="rId569" Type="http://schemas.openxmlformats.org/officeDocument/2006/relationships/oleObject" Target="../embeddings/oleObject568.bin"/><Relationship Id="rId734" Type="http://schemas.openxmlformats.org/officeDocument/2006/relationships/oleObject" Target="../embeddings/oleObject733.bin"/><Relationship Id="rId776" Type="http://schemas.openxmlformats.org/officeDocument/2006/relationships/oleObject" Target="../embeddings/oleObject775.bin"/><Relationship Id="rId941" Type="http://schemas.openxmlformats.org/officeDocument/2006/relationships/oleObject" Target="../embeddings/oleObject940.bin"/><Relationship Id="rId983" Type="http://schemas.openxmlformats.org/officeDocument/2006/relationships/oleObject" Target="../embeddings/oleObject982.bin"/><Relationship Id="rId70" Type="http://schemas.openxmlformats.org/officeDocument/2006/relationships/oleObject" Target="../embeddings/oleObject69.bin"/><Relationship Id="rId166" Type="http://schemas.openxmlformats.org/officeDocument/2006/relationships/oleObject" Target="../embeddings/oleObject165.bin"/><Relationship Id="rId331" Type="http://schemas.openxmlformats.org/officeDocument/2006/relationships/oleObject" Target="../embeddings/oleObject330.bin"/><Relationship Id="rId373" Type="http://schemas.openxmlformats.org/officeDocument/2006/relationships/oleObject" Target="../embeddings/oleObject372.bin"/><Relationship Id="rId429" Type="http://schemas.openxmlformats.org/officeDocument/2006/relationships/oleObject" Target="../embeddings/oleObject428.bin"/><Relationship Id="rId580" Type="http://schemas.openxmlformats.org/officeDocument/2006/relationships/oleObject" Target="../embeddings/oleObject579.bin"/><Relationship Id="rId636" Type="http://schemas.openxmlformats.org/officeDocument/2006/relationships/oleObject" Target="../embeddings/oleObject635.bin"/><Relationship Id="rId801" Type="http://schemas.openxmlformats.org/officeDocument/2006/relationships/oleObject" Target="../embeddings/oleObject800.bin"/><Relationship Id="rId1017" Type="http://schemas.openxmlformats.org/officeDocument/2006/relationships/oleObject" Target="../embeddings/oleObject1016.bin"/><Relationship Id="rId1" Type="http://schemas.openxmlformats.org/officeDocument/2006/relationships/printerSettings" Target="../printerSettings/printerSettings2.bin"/><Relationship Id="rId233" Type="http://schemas.openxmlformats.org/officeDocument/2006/relationships/oleObject" Target="../embeddings/oleObject232.bin"/><Relationship Id="rId440" Type="http://schemas.openxmlformats.org/officeDocument/2006/relationships/oleObject" Target="../embeddings/oleObject439.bin"/><Relationship Id="rId678" Type="http://schemas.openxmlformats.org/officeDocument/2006/relationships/oleObject" Target="../embeddings/oleObject677.bin"/><Relationship Id="rId843" Type="http://schemas.openxmlformats.org/officeDocument/2006/relationships/oleObject" Target="../embeddings/oleObject842.bin"/><Relationship Id="rId885" Type="http://schemas.openxmlformats.org/officeDocument/2006/relationships/oleObject" Target="../embeddings/oleObject884.bin"/><Relationship Id="rId28" Type="http://schemas.openxmlformats.org/officeDocument/2006/relationships/oleObject" Target="../embeddings/oleObject27.bin"/><Relationship Id="rId275" Type="http://schemas.openxmlformats.org/officeDocument/2006/relationships/oleObject" Target="../embeddings/oleObject274.bin"/><Relationship Id="rId300" Type="http://schemas.openxmlformats.org/officeDocument/2006/relationships/oleObject" Target="../embeddings/oleObject299.bin"/><Relationship Id="rId482" Type="http://schemas.openxmlformats.org/officeDocument/2006/relationships/oleObject" Target="../embeddings/oleObject481.bin"/><Relationship Id="rId538" Type="http://schemas.openxmlformats.org/officeDocument/2006/relationships/oleObject" Target="../embeddings/oleObject537.bin"/><Relationship Id="rId703" Type="http://schemas.openxmlformats.org/officeDocument/2006/relationships/oleObject" Target="../embeddings/oleObject702.bin"/><Relationship Id="rId745" Type="http://schemas.openxmlformats.org/officeDocument/2006/relationships/oleObject" Target="../embeddings/oleObject744.bin"/><Relationship Id="rId910" Type="http://schemas.openxmlformats.org/officeDocument/2006/relationships/oleObject" Target="../embeddings/oleObject909.bin"/><Relationship Id="rId952" Type="http://schemas.openxmlformats.org/officeDocument/2006/relationships/oleObject" Target="../embeddings/oleObject951.bin"/><Relationship Id="rId81" Type="http://schemas.openxmlformats.org/officeDocument/2006/relationships/oleObject" Target="../embeddings/oleObject80.bin"/><Relationship Id="rId135" Type="http://schemas.openxmlformats.org/officeDocument/2006/relationships/oleObject" Target="../embeddings/oleObject134.bin"/><Relationship Id="rId177" Type="http://schemas.openxmlformats.org/officeDocument/2006/relationships/oleObject" Target="../embeddings/oleObject176.bin"/><Relationship Id="rId342" Type="http://schemas.openxmlformats.org/officeDocument/2006/relationships/oleObject" Target="../embeddings/oleObject341.bin"/><Relationship Id="rId384" Type="http://schemas.openxmlformats.org/officeDocument/2006/relationships/oleObject" Target="../embeddings/oleObject383.bin"/><Relationship Id="rId591" Type="http://schemas.openxmlformats.org/officeDocument/2006/relationships/oleObject" Target="../embeddings/oleObject590.bin"/><Relationship Id="rId605" Type="http://schemas.openxmlformats.org/officeDocument/2006/relationships/oleObject" Target="../embeddings/oleObject604.bin"/><Relationship Id="rId787" Type="http://schemas.openxmlformats.org/officeDocument/2006/relationships/oleObject" Target="../embeddings/oleObject786.bin"/><Relationship Id="rId812" Type="http://schemas.openxmlformats.org/officeDocument/2006/relationships/oleObject" Target="../embeddings/oleObject811.bin"/><Relationship Id="rId994" Type="http://schemas.openxmlformats.org/officeDocument/2006/relationships/oleObject" Target="../embeddings/oleObject993.bin"/><Relationship Id="rId202" Type="http://schemas.openxmlformats.org/officeDocument/2006/relationships/oleObject" Target="../embeddings/oleObject201.bin"/><Relationship Id="rId244" Type="http://schemas.openxmlformats.org/officeDocument/2006/relationships/oleObject" Target="../embeddings/oleObject243.bin"/><Relationship Id="rId647" Type="http://schemas.openxmlformats.org/officeDocument/2006/relationships/oleObject" Target="../embeddings/oleObject646.bin"/><Relationship Id="rId689" Type="http://schemas.openxmlformats.org/officeDocument/2006/relationships/oleObject" Target="../embeddings/oleObject688.bin"/><Relationship Id="rId854" Type="http://schemas.openxmlformats.org/officeDocument/2006/relationships/oleObject" Target="../embeddings/oleObject853.bin"/><Relationship Id="rId896" Type="http://schemas.openxmlformats.org/officeDocument/2006/relationships/oleObject" Target="../embeddings/oleObject895.bin"/><Relationship Id="rId39" Type="http://schemas.openxmlformats.org/officeDocument/2006/relationships/oleObject" Target="../embeddings/oleObject38.bin"/><Relationship Id="rId286" Type="http://schemas.openxmlformats.org/officeDocument/2006/relationships/oleObject" Target="../embeddings/oleObject285.bin"/><Relationship Id="rId451" Type="http://schemas.openxmlformats.org/officeDocument/2006/relationships/oleObject" Target="../embeddings/oleObject450.bin"/><Relationship Id="rId493" Type="http://schemas.openxmlformats.org/officeDocument/2006/relationships/oleObject" Target="../embeddings/oleObject492.bin"/><Relationship Id="rId507" Type="http://schemas.openxmlformats.org/officeDocument/2006/relationships/oleObject" Target="../embeddings/oleObject506.bin"/><Relationship Id="rId549" Type="http://schemas.openxmlformats.org/officeDocument/2006/relationships/oleObject" Target="../embeddings/oleObject548.bin"/><Relationship Id="rId714" Type="http://schemas.openxmlformats.org/officeDocument/2006/relationships/oleObject" Target="../embeddings/oleObject713.bin"/><Relationship Id="rId756" Type="http://schemas.openxmlformats.org/officeDocument/2006/relationships/oleObject" Target="../embeddings/oleObject755.bin"/><Relationship Id="rId921" Type="http://schemas.openxmlformats.org/officeDocument/2006/relationships/oleObject" Target="../embeddings/oleObject920.bin"/><Relationship Id="rId50" Type="http://schemas.openxmlformats.org/officeDocument/2006/relationships/oleObject" Target="../embeddings/oleObject49.bin"/><Relationship Id="rId104" Type="http://schemas.openxmlformats.org/officeDocument/2006/relationships/oleObject" Target="../embeddings/oleObject103.bin"/><Relationship Id="rId146" Type="http://schemas.openxmlformats.org/officeDocument/2006/relationships/oleObject" Target="../embeddings/oleObject145.bin"/><Relationship Id="rId188" Type="http://schemas.openxmlformats.org/officeDocument/2006/relationships/oleObject" Target="../embeddings/oleObject187.bin"/><Relationship Id="rId311" Type="http://schemas.openxmlformats.org/officeDocument/2006/relationships/oleObject" Target="../embeddings/oleObject310.bin"/><Relationship Id="rId353" Type="http://schemas.openxmlformats.org/officeDocument/2006/relationships/oleObject" Target="../embeddings/oleObject352.bin"/><Relationship Id="rId395" Type="http://schemas.openxmlformats.org/officeDocument/2006/relationships/oleObject" Target="../embeddings/oleObject394.bin"/><Relationship Id="rId409" Type="http://schemas.openxmlformats.org/officeDocument/2006/relationships/oleObject" Target="../embeddings/oleObject408.bin"/><Relationship Id="rId560" Type="http://schemas.openxmlformats.org/officeDocument/2006/relationships/oleObject" Target="../embeddings/oleObject559.bin"/><Relationship Id="rId798" Type="http://schemas.openxmlformats.org/officeDocument/2006/relationships/oleObject" Target="../embeddings/oleObject797.bin"/><Relationship Id="rId963" Type="http://schemas.openxmlformats.org/officeDocument/2006/relationships/oleObject" Target="../embeddings/oleObject962.bin"/><Relationship Id="rId92" Type="http://schemas.openxmlformats.org/officeDocument/2006/relationships/oleObject" Target="../embeddings/oleObject91.bin"/><Relationship Id="rId213" Type="http://schemas.openxmlformats.org/officeDocument/2006/relationships/oleObject" Target="../embeddings/oleObject212.bin"/><Relationship Id="rId420" Type="http://schemas.openxmlformats.org/officeDocument/2006/relationships/oleObject" Target="../embeddings/oleObject419.bin"/><Relationship Id="rId616" Type="http://schemas.openxmlformats.org/officeDocument/2006/relationships/oleObject" Target="../embeddings/oleObject615.bin"/><Relationship Id="rId658" Type="http://schemas.openxmlformats.org/officeDocument/2006/relationships/oleObject" Target="../embeddings/oleObject657.bin"/><Relationship Id="rId823" Type="http://schemas.openxmlformats.org/officeDocument/2006/relationships/oleObject" Target="../embeddings/oleObject822.bin"/><Relationship Id="rId865" Type="http://schemas.openxmlformats.org/officeDocument/2006/relationships/oleObject" Target="../embeddings/oleObject864.bin"/><Relationship Id="rId255" Type="http://schemas.openxmlformats.org/officeDocument/2006/relationships/oleObject" Target="../embeddings/oleObject254.bin"/><Relationship Id="rId297" Type="http://schemas.openxmlformats.org/officeDocument/2006/relationships/oleObject" Target="../embeddings/oleObject296.bin"/><Relationship Id="rId462" Type="http://schemas.openxmlformats.org/officeDocument/2006/relationships/oleObject" Target="../embeddings/oleObject461.bin"/><Relationship Id="rId518" Type="http://schemas.openxmlformats.org/officeDocument/2006/relationships/oleObject" Target="../embeddings/oleObject517.bin"/><Relationship Id="rId725" Type="http://schemas.openxmlformats.org/officeDocument/2006/relationships/oleObject" Target="../embeddings/oleObject724.bin"/><Relationship Id="rId932" Type="http://schemas.openxmlformats.org/officeDocument/2006/relationships/oleObject" Target="../embeddings/oleObject931.bin"/><Relationship Id="rId115" Type="http://schemas.openxmlformats.org/officeDocument/2006/relationships/oleObject" Target="../embeddings/oleObject114.bin"/><Relationship Id="rId157" Type="http://schemas.openxmlformats.org/officeDocument/2006/relationships/oleObject" Target="../embeddings/oleObject156.bin"/><Relationship Id="rId322" Type="http://schemas.openxmlformats.org/officeDocument/2006/relationships/oleObject" Target="../embeddings/oleObject321.bin"/><Relationship Id="rId364" Type="http://schemas.openxmlformats.org/officeDocument/2006/relationships/oleObject" Target="../embeddings/oleObject363.bin"/><Relationship Id="rId767" Type="http://schemas.openxmlformats.org/officeDocument/2006/relationships/oleObject" Target="../embeddings/oleObject766.bin"/><Relationship Id="rId974" Type="http://schemas.openxmlformats.org/officeDocument/2006/relationships/oleObject" Target="../embeddings/oleObject973.bin"/><Relationship Id="rId1008" Type="http://schemas.openxmlformats.org/officeDocument/2006/relationships/oleObject" Target="../embeddings/oleObject1007.bin"/><Relationship Id="rId61" Type="http://schemas.openxmlformats.org/officeDocument/2006/relationships/oleObject" Target="../embeddings/oleObject60.bin"/><Relationship Id="rId199" Type="http://schemas.openxmlformats.org/officeDocument/2006/relationships/oleObject" Target="../embeddings/oleObject198.bin"/><Relationship Id="rId571" Type="http://schemas.openxmlformats.org/officeDocument/2006/relationships/oleObject" Target="../embeddings/oleObject570.bin"/><Relationship Id="rId627" Type="http://schemas.openxmlformats.org/officeDocument/2006/relationships/oleObject" Target="../embeddings/oleObject626.bin"/><Relationship Id="rId669" Type="http://schemas.openxmlformats.org/officeDocument/2006/relationships/oleObject" Target="../embeddings/oleObject668.bin"/><Relationship Id="rId834" Type="http://schemas.openxmlformats.org/officeDocument/2006/relationships/oleObject" Target="../embeddings/oleObject833.bin"/><Relationship Id="rId876" Type="http://schemas.openxmlformats.org/officeDocument/2006/relationships/oleObject" Target="../embeddings/oleObject875.bin"/><Relationship Id="rId19" Type="http://schemas.openxmlformats.org/officeDocument/2006/relationships/oleObject" Target="../embeddings/oleObject18.bin"/><Relationship Id="rId224" Type="http://schemas.openxmlformats.org/officeDocument/2006/relationships/oleObject" Target="../embeddings/oleObject223.bin"/><Relationship Id="rId266" Type="http://schemas.openxmlformats.org/officeDocument/2006/relationships/oleObject" Target="../embeddings/oleObject265.bin"/><Relationship Id="rId431" Type="http://schemas.openxmlformats.org/officeDocument/2006/relationships/oleObject" Target="../embeddings/oleObject430.bin"/><Relationship Id="rId473" Type="http://schemas.openxmlformats.org/officeDocument/2006/relationships/oleObject" Target="../embeddings/oleObject472.bin"/><Relationship Id="rId529" Type="http://schemas.openxmlformats.org/officeDocument/2006/relationships/oleObject" Target="../embeddings/oleObject528.bin"/><Relationship Id="rId680" Type="http://schemas.openxmlformats.org/officeDocument/2006/relationships/oleObject" Target="../embeddings/oleObject679.bin"/><Relationship Id="rId736" Type="http://schemas.openxmlformats.org/officeDocument/2006/relationships/oleObject" Target="../embeddings/oleObject735.bin"/><Relationship Id="rId901" Type="http://schemas.openxmlformats.org/officeDocument/2006/relationships/oleObject" Target="../embeddings/oleObject900.bin"/><Relationship Id="rId30" Type="http://schemas.openxmlformats.org/officeDocument/2006/relationships/oleObject" Target="../embeddings/oleObject29.bin"/><Relationship Id="rId126" Type="http://schemas.openxmlformats.org/officeDocument/2006/relationships/oleObject" Target="../embeddings/oleObject125.bin"/><Relationship Id="rId168" Type="http://schemas.openxmlformats.org/officeDocument/2006/relationships/oleObject" Target="../embeddings/oleObject167.bin"/><Relationship Id="rId333" Type="http://schemas.openxmlformats.org/officeDocument/2006/relationships/oleObject" Target="../embeddings/oleObject332.bin"/><Relationship Id="rId540" Type="http://schemas.openxmlformats.org/officeDocument/2006/relationships/oleObject" Target="../embeddings/oleObject539.bin"/><Relationship Id="rId778" Type="http://schemas.openxmlformats.org/officeDocument/2006/relationships/oleObject" Target="../embeddings/oleObject777.bin"/><Relationship Id="rId943" Type="http://schemas.openxmlformats.org/officeDocument/2006/relationships/oleObject" Target="../embeddings/oleObject942.bin"/><Relationship Id="rId985" Type="http://schemas.openxmlformats.org/officeDocument/2006/relationships/oleObject" Target="../embeddings/oleObject984.bin"/><Relationship Id="rId1019" Type="http://schemas.openxmlformats.org/officeDocument/2006/relationships/oleObject" Target="../embeddings/oleObject1018.bin"/><Relationship Id="rId72" Type="http://schemas.openxmlformats.org/officeDocument/2006/relationships/oleObject" Target="../embeddings/oleObject71.bin"/><Relationship Id="rId375" Type="http://schemas.openxmlformats.org/officeDocument/2006/relationships/oleObject" Target="../embeddings/oleObject374.bin"/><Relationship Id="rId582" Type="http://schemas.openxmlformats.org/officeDocument/2006/relationships/oleObject" Target="../embeddings/oleObject581.bin"/><Relationship Id="rId638" Type="http://schemas.openxmlformats.org/officeDocument/2006/relationships/oleObject" Target="../embeddings/oleObject637.bin"/><Relationship Id="rId803" Type="http://schemas.openxmlformats.org/officeDocument/2006/relationships/oleObject" Target="../embeddings/oleObject802.bin"/><Relationship Id="rId845" Type="http://schemas.openxmlformats.org/officeDocument/2006/relationships/oleObject" Target="../embeddings/oleObject844.bin"/><Relationship Id="rId3" Type="http://schemas.openxmlformats.org/officeDocument/2006/relationships/oleObject" Target="../embeddings/oleObject2.bin"/><Relationship Id="rId235" Type="http://schemas.openxmlformats.org/officeDocument/2006/relationships/oleObject" Target="../embeddings/oleObject234.bin"/><Relationship Id="rId277" Type="http://schemas.openxmlformats.org/officeDocument/2006/relationships/oleObject" Target="../embeddings/oleObject276.bin"/><Relationship Id="rId400" Type="http://schemas.openxmlformats.org/officeDocument/2006/relationships/oleObject" Target="../embeddings/oleObject399.bin"/><Relationship Id="rId442" Type="http://schemas.openxmlformats.org/officeDocument/2006/relationships/oleObject" Target="../embeddings/oleObject441.bin"/><Relationship Id="rId484" Type="http://schemas.openxmlformats.org/officeDocument/2006/relationships/oleObject" Target="../embeddings/oleObject483.bin"/><Relationship Id="rId705" Type="http://schemas.openxmlformats.org/officeDocument/2006/relationships/oleObject" Target="../embeddings/oleObject704.bin"/><Relationship Id="rId887" Type="http://schemas.openxmlformats.org/officeDocument/2006/relationships/oleObject" Target="../embeddings/oleObject886.bin"/><Relationship Id="rId137" Type="http://schemas.openxmlformats.org/officeDocument/2006/relationships/oleObject" Target="../embeddings/oleObject136.bin"/><Relationship Id="rId302" Type="http://schemas.openxmlformats.org/officeDocument/2006/relationships/oleObject" Target="../embeddings/oleObject301.bin"/><Relationship Id="rId344" Type="http://schemas.openxmlformats.org/officeDocument/2006/relationships/oleObject" Target="../embeddings/oleObject343.bin"/><Relationship Id="rId691" Type="http://schemas.openxmlformats.org/officeDocument/2006/relationships/oleObject" Target="../embeddings/oleObject690.bin"/><Relationship Id="rId747" Type="http://schemas.openxmlformats.org/officeDocument/2006/relationships/oleObject" Target="../embeddings/oleObject746.bin"/><Relationship Id="rId789" Type="http://schemas.openxmlformats.org/officeDocument/2006/relationships/oleObject" Target="../embeddings/oleObject788.bin"/><Relationship Id="rId912" Type="http://schemas.openxmlformats.org/officeDocument/2006/relationships/oleObject" Target="../embeddings/oleObject911.bin"/><Relationship Id="rId954" Type="http://schemas.openxmlformats.org/officeDocument/2006/relationships/oleObject" Target="../embeddings/oleObject953.bin"/><Relationship Id="rId996" Type="http://schemas.openxmlformats.org/officeDocument/2006/relationships/oleObject" Target="../embeddings/oleObject995.bin"/><Relationship Id="rId41" Type="http://schemas.openxmlformats.org/officeDocument/2006/relationships/oleObject" Target="../embeddings/oleObject40.bin"/><Relationship Id="rId83" Type="http://schemas.openxmlformats.org/officeDocument/2006/relationships/oleObject" Target="../embeddings/oleObject82.bin"/><Relationship Id="rId179" Type="http://schemas.openxmlformats.org/officeDocument/2006/relationships/oleObject" Target="../embeddings/oleObject178.bin"/><Relationship Id="rId386" Type="http://schemas.openxmlformats.org/officeDocument/2006/relationships/oleObject" Target="../embeddings/oleObject385.bin"/><Relationship Id="rId551" Type="http://schemas.openxmlformats.org/officeDocument/2006/relationships/oleObject" Target="../embeddings/oleObject550.bin"/><Relationship Id="rId593" Type="http://schemas.openxmlformats.org/officeDocument/2006/relationships/oleObject" Target="../embeddings/oleObject592.bin"/><Relationship Id="rId607" Type="http://schemas.openxmlformats.org/officeDocument/2006/relationships/oleObject" Target="../embeddings/oleObject606.bin"/><Relationship Id="rId649" Type="http://schemas.openxmlformats.org/officeDocument/2006/relationships/oleObject" Target="../embeddings/oleObject648.bin"/><Relationship Id="rId814" Type="http://schemas.openxmlformats.org/officeDocument/2006/relationships/oleObject" Target="../embeddings/oleObject813.bin"/><Relationship Id="rId856" Type="http://schemas.openxmlformats.org/officeDocument/2006/relationships/oleObject" Target="../embeddings/oleObject855.bin"/><Relationship Id="rId190" Type="http://schemas.openxmlformats.org/officeDocument/2006/relationships/oleObject" Target="../embeddings/oleObject189.bin"/><Relationship Id="rId204" Type="http://schemas.openxmlformats.org/officeDocument/2006/relationships/oleObject" Target="../embeddings/oleObject203.bin"/><Relationship Id="rId246" Type="http://schemas.openxmlformats.org/officeDocument/2006/relationships/oleObject" Target="../embeddings/oleObject245.bin"/><Relationship Id="rId288" Type="http://schemas.openxmlformats.org/officeDocument/2006/relationships/oleObject" Target="../embeddings/oleObject287.bin"/><Relationship Id="rId411" Type="http://schemas.openxmlformats.org/officeDocument/2006/relationships/oleObject" Target="../embeddings/oleObject410.bin"/><Relationship Id="rId453" Type="http://schemas.openxmlformats.org/officeDocument/2006/relationships/oleObject" Target="../embeddings/oleObject452.bin"/><Relationship Id="rId509" Type="http://schemas.openxmlformats.org/officeDocument/2006/relationships/oleObject" Target="../embeddings/oleObject508.bin"/><Relationship Id="rId660" Type="http://schemas.openxmlformats.org/officeDocument/2006/relationships/oleObject" Target="../embeddings/oleObject659.bin"/><Relationship Id="rId898" Type="http://schemas.openxmlformats.org/officeDocument/2006/relationships/oleObject" Target="../embeddings/oleObject897.bin"/><Relationship Id="rId106" Type="http://schemas.openxmlformats.org/officeDocument/2006/relationships/oleObject" Target="../embeddings/oleObject105.bin"/><Relationship Id="rId313" Type="http://schemas.openxmlformats.org/officeDocument/2006/relationships/oleObject" Target="../embeddings/oleObject312.bin"/><Relationship Id="rId495" Type="http://schemas.openxmlformats.org/officeDocument/2006/relationships/oleObject" Target="../embeddings/oleObject494.bin"/><Relationship Id="rId716" Type="http://schemas.openxmlformats.org/officeDocument/2006/relationships/oleObject" Target="../embeddings/oleObject715.bin"/><Relationship Id="rId758" Type="http://schemas.openxmlformats.org/officeDocument/2006/relationships/oleObject" Target="../embeddings/oleObject757.bin"/><Relationship Id="rId923" Type="http://schemas.openxmlformats.org/officeDocument/2006/relationships/oleObject" Target="../embeddings/oleObject922.bin"/><Relationship Id="rId965" Type="http://schemas.openxmlformats.org/officeDocument/2006/relationships/oleObject" Target="../embeddings/oleObject964.bin"/><Relationship Id="rId10" Type="http://schemas.openxmlformats.org/officeDocument/2006/relationships/oleObject" Target="../embeddings/oleObject9.bin"/><Relationship Id="rId52" Type="http://schemas.openxmlformats.org/officeDocument/2006/relationships/oleObject" Target="../embeddings/oleObject51.bin"/><Relationship Id="rId94" Type="http://schemas.openxmlformats.org/officeDocument/2006/relationships/oleObject" Target="../embeddings/oleObject93.bin"/><Relationship Id="rId148" Type="http://schemas.openxmlformats.org/officeDocument/2006/relationships/oleObject" Target="../embeddings/oleObject147.bin"/><Relationship Id="rId355" Type="http://schemas.openxmlformats.org/officeDocument/2006/relationships/oleObject" Target="../embeddings/oleObject354.bin"/><Relationship Id="rId397" Type="http://schemas.openxmlformats.org/officeDocument/2006/relationships/oleObject" Target="../embeddings/oleObject396.bin"/><Relationship Id="rId520" Type="http://schemas.openxmlformats.org/officeDocument/2006/relationships/oleObject" Target="../embeddings/oleObject519.bin"/><Relationship Id="rId562" Type="http://schemas.openxmlformats.org/officeDocument/2006/relationships/oleObject" Target="../embeddings/oleObject561.bin"/><Relationship Id="rId618" Type="http://schemas.openxmlformats.org/officeDocument/2006/relationships/oleObject" Target="../embeddings/oleObject617.bin"/><Relationship Id="rId825" Type="http://schemas.openxmlformats.org/officeDocument/2006/relationships/oleObject" Target="../embeddings/oleObject824.bin"/><Relationship Id="rId215" Type="http://schemas.openxmlformats.org/officeDocument/2006/relationships/oleObject" Target="../embeddings/oleObject214.bin"/><Relationship Id="rId257" Type="http://schemas.openxmlformats.org/officeDocument/2006/relationships/oleObject" Target="../embeddings/oleObject256.bin"/><Relationship Id="rId422" Type="http://schemas.openxmlformats.org/officeDocument/2006/relationships/oleObject" Target="../embeddings/oleObject421.bin"/><Relationship Id="rId464" Type="http://schemas.openxmlformats.org/officeDocument/2006/relationships/oleObject" Target="../embeddings/oleObject463.bin"/><Relationship Id="rId867" Type="http://schemas.openxmlformats.org/officeDocument/2006/relationships/oleObject" Target="../embeddings/oleObject866.bin"/><Relationship Id="rId1010" Type="http://schemas.openxmlformats.org/officeDocument/2006/relationships/oleObject" Target="../embeddings/oleObject1009.bin"/><Relationship Id="rId299" Type="http://schemas.openxmlformats.org/officeDocument/2006/relationships/oleObject" Target="../embeddings/oleObject298.bin"/><Relationship Id="rId727" Type="http://schemas.openxmlformats.org/officeDocument/2006/relationships/oleObject" Target="../embeddings/oleObject726.bin"/><Relationship Id="rId934" Type="http://schemas.openxmlformats.org/officeDocument/2006/relationships/oleObject" Target="../embeddings/oleObject933.bin"/><Relationship Id="rId63" Type="http://schemas.openxmlformats.org/officeDocument/2006/relationships/oleObject" Target="../embeddings/oleObject62.bin"/><Relationship Id="rId159" Type="http://schemas.openxmlformats.org/officeDocument/2006/relationships/oleObject" Target="../embeddings/oleObject158.bin"/><Relationship Id="rId366" Type="http://schemas.openxmlformats.org/officeDocument/2006/relationships/oleObject" Target="../embeddings/oleObject365.bin"/><Relationship Id="rId573" Type="http://schemas.openxmlformats.org/officeDocument/2006/relationships/oleObject" Target="../embeddings/oleObject572.bin"/><Relationship Id="rId780" Type="http://schemas.openxmlformats.org/officeDocument/2006/relationships/oleObject" Target="../embeddings/oleObject779.bin"/><Relationship Id="rId226" Type="http://schemas.openxmlformats.org/officeDocument/2006/relationships/oleObject" Target="../embeddings/oleObject225.bin"/><Relationship Id="rId433" Type="http://schemas.openxmlformats.org/officeDocument/2006/relationships/oleObject" Target="../embeddings/oleObject432.bin"/><Relationship Id="rId878" Type="http://schemas.openxmlformats.org/officeDocument/2006/relationships/oleObject" Target="../embeddings/oleObject877.bin"/><Relationship Id="rId640" Type="http://schemas.openxmlformats.org/officeDocument/2006/relationships/oleObject" Target="../embeddings/oleObject639.bin"/><Relationship Id="rId738" Type="http://schemas.openxmlformats.org/officeDocument/2006/relationships/oleObject" Target="../embeddings/oleObject737.bin"/><Relationship Id="rId945" Type="http://schemas.openxmlformats.org/officeDocument/2006/relationships/oleObject" Target="../embeddings/oleObject944.bin"/><Relationship Id="rId74" Type="http://schemas.openxmlformats.org/officeDocument/2006/relationships/oleObject" Target="../embeddings/oleObject73.bin"/><Relationship Id="rId377" Type="http://schemas.openxmlformats.org/officeDocument/2006/relationships/oleObject" Target="../embeddings/oleObject376.bin"/><Relationship Id="rId500" Type="http://schemas.openxmlformats.org/officeDocument/2006/relationships/oleObject" Target="../embeddings/oleObject499.bin"/><Relationship Id="rId584" Type="http://schemas.openxmlformats.org/officeDocument/2006/relationships/oleObject" Target="../embeddings/oleObject583.bin"/><Relationship Id="rId805" Type="http://schemas.openxmlformats.org/officeDocument/2006/relationships/oleObject" Target="../embeddings/oleObject804.bin"/><Relationship Id="rId5" Type="http://schemas.openxmlformats.org/officeDocument/2006/relationships/oleObject" Target="../embeddings/oleObject4.bin"/><Relationship Id="rId237" Type="http://schemas.openxmlformats.org/officeDocument/2006/relationships/oleObject" Target="../embeddings/oleObject236.bin"/><Relationship Id="rId791" Type="http://schemas.openxmlformats.org/officeDocument/2006/relationships/oleObject" Target="../embeddings/oleObject790.bin"/><Relationship Id="rId889" Type="http://schemas.openxmlformats.org/officeDocument/2006/relationships/oleObject" Target="../embeddings/oleObject888.bin"/><Relationship Id="rId444" Type="http://schemas.openxmlformats.org/officeDocument/2006/relationships/oleObject" Target="../embeddings/oleObject443.bin"/><Relationship Id="rId651" Type="http://schemas.openxmlformats.org/officeDocument/2006/relationships/oleObject" Target="../embeddings/oleObject650.bin"/><Relationship Id="rId749" Type="http://schemas.openxmlformats.org/officeDocument/2006/relationships/oleObject" Target="../embeddings/oleObject748.bin"/><Relationship Id="rId290" Type="http://schemas.openxmlformats.org/officeDocument/2006/relationships/oleObject" Target="../embeddings/oleObject289.bin"/><Relationship Id="rId304" Type="http://schemas.openxmlformats.org/officeDocument/2006/relationships/oleObject" Target="../embeddings/oleObject303.bin"/><Relationship Id="rId388" Type="http://schemas.openxmlformats.org/officeDocument/2006/relationships/oleObject" Target="../embeddings/oleObject387.bin"/><Relationship Id="rId511" Type="http://schemas.openxmlformats.org/officeDocument/2006/relationships/oleObject" Target="../embeddings/oleObject510.bin"/><Relationship Id="rId609" Type="http://schemas.openxmlformats.org/officeDocument/2006/relationships/oleObject" Target="../embeddings/oleObject608.bin"/><Relationship Id="rId956" Type="http://schemas.openxmlformats.org/officeDocument/2006/relationships/oleObject" Target="../embeddings/oleObject955.bin"/><Relationship Id="rId85" Type="http://schemas.openxmlformats.org/officeDocument/2006/relationships/oleObject" Target="../embeddings/oleObject84.bin"/><Relationship Id="rId150" Type="http://schemas.openxmlformats.org/officeDocument/2006/relationships/oleObject" Target="../embeddings/oleObject149.bin"/><Relationship Id="rId595" Type="http://schemas.openxmlformats.org/officeDocument/2006/relationships/oleObject" Target="../embeddings/oleObject594.bin"/><Relationship Id="rId816" Type="http://schemas.openxmlformats.org/officeDocument/2006/relationships/oleObject" Target="../embeddings/oleObject815.bin"/><Relationship Id="rId1001" Type="http://schemas.openxmlformats.org/officeDocument/2006/relationships/oleObject" Target="../embeddings/oleObject1000.bin"/><Relationship Id="rId248" Type="http://schemas.openxmlformats.org/officeDocument/2006/relationships/oleObject" Target="../embeddings/oleObject247.bin"/><Relationship Id="rId455" Type="http://schemas.openxmlformats.org/officeDocument/2006/relationships/oleObject" Target="../embeddings/oleObject454.bin"/><Relationship Id="rId662" Type="http://schemas.openxmlformats.org/officeDocument/2006/relationships/oleObject" Target="../embeddings/oleObject661.bin"/><Relationship Id="rId12" Type="http://schemas.openxmlformats.org/officeDocument/2006/relationships/oleObject" Target="../embeddings/oleObject11.bin"/><Relationship Id="rId108" Type="http://schemas.openxmlformats.org/officeDocument/2006/relationships/oleObject" Target="../embeddings/oleObject107.bin"/><Relationship Id="rId315" Type="http://schemas.openxmlformats.org/officeDocument/2006/relationships/oleObject" Target="../embeddings/oleObject314.bin"/><Relationship Id="rId522" Type="http://schemas.openxmlformats.org/officeDocument/2006/relationships/oleObject" Target="../embeddings/oleObject521.bin"/><Relationship Id="rId967" Type="http://schemas.openxmlformats.org/officeDocument/2006/relationships/oleObject" Target="../embeddings/oleObject966.bin"/><Relationship Id="rId96" Type="http://schemas.openxmlformats.org/officeDocument/2006/relationships/oleObject" Target="../embeddings/oleObject95.bin"/><Relationship Id="rId161" Type="http://schemas.openxmlformats.org/officeDocument/2006/relationships/oleObject" Target="../embeddings/oleObject160.bin"/><Relationship Id="rId399" Type="http://schemas.openxmlformats.org/officeDocument/2006/relationships/oleObject" Target="../embeddings/oleObject398.bin"/><Relationship Id="rId827" Type="http://schemas.openxmlformats.org/officeDocument/2006/relationships/oleObject" Target="../embeddings/oleObject826.bin"/><Relationship Id="rId1012" Type="http://schemas.openxmlformats.org/officeDocument/2006/relationships/oleObject" Target="../embeddings/oleObject1011.bin"/><Relationship Id="rId259" Type="http://schemas.openxmlformats.org/officeDocument/2006/relationships/oleObject" Target="../embeddings/oleObject258.bin"/><Relationship Id="rId466" Type="http://schemas.openxmlformats.org/officeDocument/2006/relationships/oleObject" Target="../embeddings/oleObject465.bin"/><Relationship Id="rId673" Type="http://schemas.openxmlformats.org/officeDocument/2006/relationships/oleObject" Target="../embeddings/oleObject672.bin"/><Relationship Id="rId880" Type="http://schemas.openxmlformats.org/officeDocument/2006/relationships/oleObject" Target="../embeddings/oleObject879.bin"/><Relationship Id="rId23" Type="http://schemas.openxmlformats.org/officeDocument/2006/relationships/oleObject" Target="../embeddings/oleObject22.bin"/><Relationship Id="rId119" Type="http://schemas.openxmlformats.org/officeDocument/2006/relationships/oleObject" Target="../embeddings/oleObject118.bin"/><Relationship Id="rId326" Type="http://schemas.openxmlformats.org/officeDocument/2006/relationships/oleObject" Target="../embeddings/oleObject325.bin"/><Relationship Id="rId533" Type="http://schemas.openxmlformats.org/officeDocument/2006/relationships/oleObject" Target="../embeddings/oleObject532.bin"/><Relationship Id="rId978" Type="http://schemas.openxmlformats.org/officeDocument/2006/relationships/oleObject" Target="../embeddings/oleObject977.bin"/><Relationship Id="rId740" Type="http://schemas.openxmlformats.org/officeDocument/2006/relationships/oleObject" Target="../embeddings/oleObject739.bin"/><Relationship Id="rId838" Type="http://schemas.openxmlformats.org/officeDocument/2006/relationships/oleObject" Target="../embeddings/oleObject837.bin"/><Relationship Id="rId1023" Type="http://schemas.openxmlformats.org/officeDocument/2006/relationships/oleObject" Target="../embeddings/oleObject1022.bin"/><Relationship Id="rId172" Type="http://schemas.openxmlformats.org/officeDocument/2006/relationships/oleObject" Target="../embeddings/oleObject171.bin"/><Relationship Id="rId477" Type="http://schemas.openxmlformats.org/officeDocument/2006/relationships/oleObject" Target="../embeddings/oleObject476.bin"/><Relationship Id="rId600" Type="http://schemas.openxmlformats.org/officeDocument/2006/relationships/oleObject" Target="../embeddings/oleObject599.bin"/><Relationship Id="rId684" Type="http://schemas.openxmlformats.org/officeDocument/2006/relationships/oleObject" Target="../embeddings/oleObject683.bin"/><Relationship Id="rId337" Type="http://schemas.openxmlformats.org/officeDocument/2006/relationships/oleObject" Target="../embeddings/oleObject336.bin"/><Relationship Id="rId891" Type="http://schemas.openxmlformats.org/officeDocument/2006/relationships/oleObject" Target="../embeddings/oleObject890.bin"/><Relationship Id="rId905" Type="http://schemas.openxmlformats.org/officeDocument/2006/relationships/oleObject" Target="../embeddings/oleObject904.bin"/><Relationship Id="rId989" Type="http://schemas.openxmlformats.org/officeDocument/2006/relationships/oleObject" Target="../embeddings/oleObject988.bin"/><Relationship Id="rId34" Type="http://schemas.openxmlformats.org/officeDocument/2006/relationships/oleObject" Target="../embeddings/oleObject33.bin"/><Relationship Id="rId544" Type="http://schemas.openxmlformats.org/officeDocument/2006/relationships/oleObject" Target="../embeddings/oleObject543.bin"/><Relationship Id="rId751" Type="http://schemas.openxmlformats.org/officeDocument/2006/relationships/oleObject" Target="../embeddings/oleObject750.bin"/><Relationship Id="rId849" Type="http://schemas.openxmlformats.org/officeDocument/2006/relationships/oleObject" Target="../embeddings/oleObject848.bin"/><Relationship Id="rId183" Type="http://schemas.openxmlformats.org/officeDocument/2006/relationships/oleObject" Target="../embeddings/oleObject182.bin"/><Relationship Id="rId390" Type="http://schemas.openxmlformats.org/officeDocument/2006/relationships/oleObject" Target="../embeddings/oleObject389.bin"/><Relationship Id="rId404" Type="http://schemas.openxmlformats.org/officeDocument/2006/relationships/oleObject" Target="../embeddings/oleObject403.bin"/><Relationship Id="rId611" Type="http://schemas.openxmlformats.org/officeDocument/2006/relationships/oleObject" Target="../embeddings/oleObject610.bin"/><Relationship Id="rId250" Type="http://schemas.openxmlformats.org/officeDocument/2006/relationships/oleObject" Target="../embeddings/oleObject249.bin"/><Relationship Id="rId488" Type="http://schemas.openxmlformats.org/officeDocument/2006/relationships/oleObject" Target="../embeddings/oleObject487.bin"/><Relationship Id="rId695" Type="http://schemas.openxmlformats.org/officeDocument/2006/relationships/oleObject" Target="../embeddings/oleObject694.bin"/><Relationship Id="rId709" Type="http://schemas.openxmlformats.org/officeDocument/2006/relationships/oleObject" Target="../embeddings/oleObject708.bin"/><Relationship Id="rId916" Type="http://schemas.openxmlformats.org/officeDocument/2006/relationships/oleObject" Target="../embeddings/oleObject915.bin"/><Relationship Id="rId45" Type="http://schemas.openxmlformats.org/officeDocument/2006/relationships/oleObject" Target="../embeddings/oleObject44.bin"/><Relationship Id="rId110" Type="http://schemas.openxmlformats.org/officeDocument/2006/relationships/oleObject" Target="../embeddings/oleObject109.bin"/><Relationship Id="rId348" Type="http://schemas.openxmlformats.org/officeDocument/2006/relationships/oleObject" Target="../embeddings/oleObject347.bin"/><Relationship Id="rId555" Type="http://schemas.openxmlformats.org/officeDocument/2006/relationships/oleObject" Target="../embeddings/oleObject554.bin"/><Relationship Id="rId762" Type="http://schemas.openxmlformats.org/officeDocument/2006/relationships/oleObject" Target="../embeddings/oleObject761.bin"/><Relationship Id="rId194" Type="http://schemas.openxmlformats.org/officeDocument/2006/relationships/oleObject" Target="../embeddings/oleObject193.bin"/><Relationship Id="rId208" Type="http://schemas.openxmlformats.org/officeDocument/2006/relationships/oleObject" Target="../embeddings/oleObject207.bin"/><Relationship Id="rId415" Type="http://schemas.openxmlformats.org/officeDocument/2006/relationships/oleObject" Target="../embeddings/oleObject414.bin"/><Relationship Id="rId622" Type="http://schemas.openxmlformats.org/officeDocument/2006/relationships/oleObject" Target="../embeddings/oleObject621.bin"/><Relationship Id="rId261" Type="http://schemas.openxmlformats.org/officeDocument/2006/relationships/oleObject" Target="../embeddings/oleObject260.bin"/><Relationship Id="rId499" Type="http://schemas.openxmlformats.org/officeDocument/2006/relationships/oleObject" Target="../embeddings/oleObject498.bin"/><Relationship Id="rId927" Type="http://schemas.openxmlformats.org/officeDocument/2006/relationships/oleObject" Target="../embeddings/oleObject926.bin"/><Relationship Id="rId56" Type="http://schemas.openxmlformats.org/officeDocument/2006/relationships/oleObject" Target="../embeddings/oleObject55.bin"/><Relationship Id="rId359" Type="http://schemas.openxmlformats.org/officeDocument/2006/relationships/oleObject" Target="../embeddings/oleObject358.bin"/><Relationship Id="rId566" Type="http://schemas.openxmlformats.org/officeDocument/2006/relationships/oleObject" Target="../embeddings/oleObject565.bin"/><Relationship Id="rId773" Type="http://schemas.openxmlformats.org/officeDocument/2006/relationships/oleObject" Target="../embeddings/oleObject772.bin"/><Relationship Id="rId121" Type="http://schemas.openxmlformats.org/officeDocument/2006/relationships/oleObject" Target="../embeddings/oleObject120.bin"/><Relationship Id="rId219" Type="http://schemas.openxmlformats.org/officeDocument/2006/relationships/oleObject" Target="../embeddings/oleObject218.bin"/><Relationship Id="rId426" Type="http://schemas.openxmlformats.org/officeDocument/2006/relationships/oleObject" Target="../embeddings/oleObject425.bin"/><Relationship Id="rId633" Type="http://schemas.openxmlformats.org/officeDocument/2006/relationships/oleObject" Target="../embeddings/oleObject632.bin"/><Relationship Id="rId980" Type="http://schemas.openxmlformats.org/officeDocument/2006/relationships/oleObject" Target="../embeddings/oleObject979.bin"/><Relationship Id="rId840" Type="http://schemas.openxmlformats.org/officeDocument/2006/relationships/oleObject" Target="../embeddings/oleObject839.bin"/><Relationship Id="rId938" Type="http://schemas.openxmlformats.org/officeDocument/2006/relationships/oleObject" Target="../embeddings/oleObject937.bin"/><Relationship Id="rId67" Type="http://schemas.openxmlformats.org/officeDocument/2006/relationships/oleObject" Target="../embeddings/oleObject66.bin"/><Relationship Id="rId272" Type="http://schemas.openxmlformats.org/officeDocument/2006/relationships/oleObject" Target="../embeddings/oleObject271.bin"/><Relationship Id="rId577" Type="http://schemas.openxmlformats.org/officeDocument/2006/relationships/oleObject" Target="../embeddings/oleObject576.bin"/><Relationship Id="rId700" Type="http://schemas.openxmlformats.org/officeDocument/2006/relationships/oleObject" Target="../embeddings/oleObject699.bin"/><Relationship Id="rId132" Type="http://schemas.openxmlformats.org/officeDocument/2006/relationships/oleObject" Target="../embeddings/oleObject131.bin"/><Relationship Id="rId784" Type="http://schemas.openxmlformats.org/officeDocument/2006/relationships/oleObject" Target="../embeddings/oleObject783.bin"/><Relationship Id="rId991" Type="http://schemas.openxmlformats.org/officeDocument/2006/relationships/oleObject" Target="../embeddings/oleObject990.bin"/><Relationship Id="rId437" Type="http://schemas.openxmlformats.org/officeDocument/2006/relationships/oleObject" Target="../embeddings/oleObject436.bin"/><Relationship Id="rId644" Type="http://schemas.openxmlformats.org/officeDocument/2006/relationships/oleObject" Target="../embeddings/oleObject643.bin"/><Relationship Id="rId851" Type="http://schemas.openxmlformats.org/officeDocument/2006/relationships/oleObject" Target="../embeddings/oleObject850.bin"/><Relationship Id="rId283" Type="http://schemas.openxmlformats.org/officeDocument/2006/relationships/oleObject" Target="../embeddings/oleObject282.bin"/><Relationship Id="rId490" Type="http://schemas.openxmlformats.org/officeDocument/2006/relationships/oleObject" Target="../embeddings/oleObject489.bin"/><Relationship Id="rId504" Type="http://schemas.openxmlformats.org/officeDocument/2006/relationships/oleObject" Target="../embeddings/oleObject503.bin"/><Relationship Id="rId711" Type="http://schemas.openxmlformats.org/officeDocument/2006/relationships/oleObject" Target="../embeddings/oleObject710.bin"/><Relationship Id="rId949" Type="http://schemas.openxmlformats.org/officeDocument/2006/relationships/oleObject" Target="../embeddings/oleObject948.bin"/><Relationship Id="rId78" Type="http://schemas.openxmlformats.org/officeDocument/2006/relationships/oleObject" Target="../embeddings/oleObject77.bin"/><Relationship Id="rId143" Type="http://schemas.openxmlformats.org/officeDocument/2006/relationships/oleObject" Target="../embeddings/oleObject142.bin"/><Relationship Id="rId350" Type="http://schemas.openxmlformats.org/officeDocument/2006/relationships/oleObject" Target="../embeddings/oleObject349.bin"/><Relationship Id="rId588" Type="http://schemas.openxmlformats.org/officeDocument/2006/relationships/oleObject" Target="../embeddings/oleObject587.bin"/><Relationship Id="rId795" Type="http://schemas.openxmlformats.org/officeDocument/2006/relationships/oleObject" Target="../embeddings/oleObject794.bin"/><Relationship Id="rId809" Type="http://schemas.openxmlformats.org/officeDocument/2006/relationships/oleObject" Target="../embeddings/oleObject808.bin"/><Relationship Id="rId9" Type="http://schemas.openxmlformats.org/officeDocument/2006/relationships/oleObject" Target="../embeddings/oleObject8.bin"/><Relationship Id="rId210" Type="http://schemas.openxmlformats.org/officeDocument/2006/relationships/oleObject" Target="../embeddings/oleObject209.bin"/><Relationship Id="rId448" Type="http://schemas.openxmlformats.org/officeDocument/2006/relationships/oleObject" Target="../embeddings/oleObject447.bin"/><Relationship Id="rId655" Type="http://schemas.openxmlformats.org/officeDocument/2006/relationships/oleObject" Target="../embeddings/oleObject654.bin"/><Relationship Id="rId862" Type="http://schemas.openxmlformats.org/officeDocument/2006/relationships/oleObject" Target="../embeddings/oleObject861.bin"/><Relationship Id="rId294" Type="http://schemas.openxmlformats.org/officeDocument/2006/relationships/oleObject" Target="../embeddings/oleObject293.bin"/><Relationship Id="rId308" Type="http://schemas.openxmlformats.org/officeDocument/2006/relationships/oleObject" Target="../embeddings/oleObject307.bin"/><Relationship Id="rId515" Type="http://schemas.openxmlformats.org/officeDocument/2006/relationships/oleObject" Target="../embeddings/oleObject514.bin"/><Relationship Id="rId722" Type="http://schemas.openxmlformats.org/officeDocument/2006/relationships/oleObject" Target="../embeddings/oleObject721.bin"/><Relationship Id="rId89" Type="http://schemas.openxmlformats.org/officeDocument/2006/relationships/oleObject" Target="../embeddings/oleObject88.bin"/><Relationship Id="rId154" Type="http://schemas.openxmlformats.org/officeDocument/2006/relationships/oleObject" Target="../embeddings/oleObject153.bin"/><Relationship Id="rId361" Type="http://schemas.openxmlformats.org/officeDocument/2006/relationships/oleObject" Target="../embeddings/oleObject360.bin"/><Relationship Id="rId599" Type="http://schemas.openxmlformats.org/officeDocument/2006/relationships/oleObject" Target="../embeddings/oleObject598.bin"/><Relationship Id="rId1005" Type="http://schemas.openxmlformats.org/officeDocument/2006/relationships/oleObject" Target="../embeddings/oleObject1004.bin"/><Relationship Id="rId459" Type="http://schemas.openxmlformats.org/officeDocument/2006/relationships/oleObject" Target="../embeddings/oleObject458.bin"/><Relationship Id="rId666" Type="http://schemas.openxmlformats.org/officeDocument/2006/relationships/oleObject" Target="../embeddings/oleObject665.bin"/><Relationship Id="rId873" Type="http://schemas.openxmlformats.org/officeDocument/2006/relationships/oleObject" Target="../embeddings/oleObject872.bin"/><Relationship Id="rId16" Type="http://schemas.openxmlformats.org/officeDocument/2006/relationships/oleObject" Target="../embeddings/oleObject15.bin"/><Relationship Id="rId221" Type="http://schemas.openxmlformats.org/officeDocument/2006/relationships/oleObject" Target="../embeddings/oleObject220.bin"/><Relationship Id="rId319" Type="http://schemas.openxmlformats.org/officeDocument/2006/relationships/oleObject" Target="../embeddings/oleObject318.bin"/><Relationship Id="rId526" Type="http://schemas.openxmlformats.org/officeDocument/2006/relationships/oleObject" Target="../embeddings/oleObject525.bin"/><Relationship Id="rId733" Type="http://schemas.openxmlformats.org/officeDocument/2006/relationships/oleObject" Target="../embeddings/oleObject732.bin"/><Relationship Id="rId940" Type="http://schemas.openxmlformats.org/officeDocument/2006/relationships/oleObject" Target="../embeddings/oleObject939.bin"/><Relationship Id="rId1016" Type="http://schemas.openxmlformats.org/officeDocument/2006/relationships/oleObject" Target="../embeddings/oleObject1015.bin"/><Relationship Id="rId165" Type="http://schemas.openxmlformats.org/officeDocument/2006/relationships/oleObject" Target="../embeddings/oleObject164.bin"/><Relationship Id="rId372" Type="http://schemas.openxmlformats.org/officeDocument/2006/relationships/oleObject" Target="../embeddings/oleObject371.bin"/><Relationship Id="rId677" Type="http://schemas.openxmlformats.org/officeDocument/2006/relationships/oleObject" Target="../embeddings/oleObject676.bin"/><Relationship Id="rId800" Type="http://schemas.openxmlformats.org/officeDocument/2006/relationships/oleObject" Target="../embeddings/oleObject799.bin"/><Relationship Id="rId232" Type="http://schemas.openxmlformats.org/officeDocument/2006/relationships/oleObject" Target="../embeddings/oleObject231.bin"/><Relationship Id="rId884" Type="http://schemas.openxmlformats.org/officeDocument/2006/relationships/oleObject" Target="../embeddings/oleObject883.bin"/><Relationship Id="rId27" Type="http://schemas.openxmlformats.org/officeDocument/2006/relationships/oleObject" Target="../embeddings/oleObject26.bin"/><Relationship Id="rId537" Type="http://schemas.openxmlformats.org/officeDocument/2006/relationships/oleObject" Target="../embeddings/oleObject536.bin"/><Relationship Id="rId744" Type="http://schemas.openxmlformats.org/officeDocument/2006/relationships/oleObject" Target="../embeddings/oleObject743.bin"/><Relationship Id="rId951" Type="http://schemas.openxmlformats.org/officeDocument/2006/relationships/oleObject" Target="../embeddings/oleObject950.bin"/><Relationship Id="rId80" Type="http://schemas.openxmlformats.org/officeDocument/2006/relationships/oleObject" Target="../embeddings/oleObject79.bin"/><Relationship Id="rId176" Type="http://schemas.openxmlformats.org/officeDocument/2006/relationships/oleObject" Target="../embeddings/oleObject175.bin"/><Relationship Id="rId383" Type="http://schemas.openxmlformats.org/officeDocument/2006/relationships/oleObject" Target="../embeddings/oleObject382.bin"/><Relationship Id="rId590" Type="http://schemas.openxmlformats.org/officeDocument/2006/relationships/oleObject" Target="../embeddings/oleObject589.bin"/><Relationship Id="rId604" Type="http://schemas.openxmlformats.org/officeDocument/2006/relationships/oleObject" Target="../embeddings/oleObject603.bin"/><Relationship Id="rId811" Type="http://schemas.openxmlformats.org/officeDocument/2006/relationships/oleObject" Target="../embeddings/oleObject810.bin"/><Relationship Id="rId243" Type="http://schemas.openxmlformats.org/officeDocument/2006/relationships/oleObject" Target="../embeddings/oleObject242.bin"/><Relationship Id="rId450" Type="http://schemas.openxmlformats.org/officeDocument/2006/relationships/oleObject" Target="../embeddings/oleObject449.bin"/><Relationship Id="rId688" Type="http://schemas.openxmlformats.org/officeDocument/2006/relationships/oleObject" Target="../embeddings/oleObject687.bin"/><Relationship Id="rId895" Type="http://schemas.openxmlformats.org/officeDocument/2006/relationships/oleObject" Target="../embeddings/oleObject894.bin"/><Relationship Id="rId909" Type="http://schemas.openxmlformats.org/officeDocument/2006/relationships/oleObject" Target="../embeddings/oleObject908.bin"/><Relationship Id="rId38" Type="http://schemas.openxmlformats.org/officeDocument/2006/relationships/oleObject" Target="../embeddings/oleObject37.bin"/><Relationship Id="rId103" Type="http://schemas.openxmlformats.org/officeDocument/2006/relationships/oleObject" Target="../embeddings/oleObject102.bin"/><Relationship Id="rId310" Type="http://schemas.openxmlformats.org/officeDocument/2006/relationships/oleObject" Target="../embeddings/oleObject309.bin"/><Relationship Id="rId548" Type="http://schemas.openxmlformats.org/officeDocument/2006/relationships/oleObject" Target="../embeddings/oleObject547.bin"/><Relationship Id="rId755" Type="http://schemas.openxmlformats.org/officeDocument/2006/relationships/oleObject" Target="../embeddings/oleObject754.bin"/><Relationship Id="rId962" Type="http://schemas.openxmlformats.org/officeDocument/2006/relationships/oleObject" Target="../embeddings/oleObject96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Relationship Id="rId5" Type="http://schemas.openxmlformats.org/officeDocument/2006/relationships/comments" Target="../comments1.xml"/><Relationship Id="rId4" Type="http://schemas.openxmlformats.org/officeDocument/2006/relationships/oleObject" Target="../embeddings/oleObject1026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027.bin"/><Relationship Id="rId2" Type="http://schemas.openxmlformats.org/officeDocument/2006/relationships/vmlDrawing" Target="../drawings/vmlDrawing4.v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I483"/>
  <sheetViews>
    <sheetView tabSelected="1" topLeftCell="A388" workbookViewId="0">
      <selection activeCell="G371" sqref="G371:I371"/>
    </sheetView>
  </sheetViews>
  <sheetFormatPr defaultRowHeight="15"/>
  <cols>
    <col min="1" max="1" width="8.140625" customWidth="1"/>
    <col min="2" max="2" width="8.5703125" customWidth="1"/>
    <col min="3" max="3" width="4" customWidth="1"/>
    <col min="4" max="4" width="22.5703125" customWidth="1"/>
    <col min="5" max="5" width="17.7109375" customWidth="1"/>
    <col min="6" max="6" width="5.85546875" customWidth="1"/>
    <col min="7" max="7" width="10.42578125" customWidth="1"/>
    <col min="8" max="8" width="11.85546875" customWidth="1"/>
    <col min="9" max="9" width="11.7109375" customWidth="1"/>
  </cols>
  <sheetData>
    <row r="1" spans="1:9">
      <c r="B1" s="708"/>
      <c r="C1" s="709"/>
      <c r="D1" s="714" t="s">
        <v>0</v>
      </c>
      <c r="E1" s="715"/>
      <c r="F1" s="715"/>
      <c r="G1" s="716"/>
      <c r="H1" s="723" t="s">
        <v>1</v>
      </c>
      <c r="I1" s="724"/>
    </row>
    <row r="2" spans="1:9" ht="15.75" thickBot="1">
      <c r="B2" s="710"/>
      <c r="C2" s="711"/>
      <c r="D2" s="717"/>
      <c r="E2" s="718"/>
      <c r="F2" s="718"/>
      <c r="G2" s="719"/>
      <c r="H2" s="725" t="s">
        <v>2</v>
      </c>
      <c r="I2" s="726"/>
    </row>
    <row r="3" spans="1:9" ht="15" customHeight="1">
      <c r="B3" s="710"/>
      <c r="C3" s="711"/>
      <c r="D3" s="717"/>
      <c r="E3" s="718"/>
      <c r="F3" s="718"/>
      <c r="G3" s="719"/>
      <c r="H3" s="1" t="s">
        <v>3</v>
      </c>
      <c r="I3" s="1" t="s">
        <v>4</v>
      </c>
    </row>
    <row r="4" spans="1:9" ht="15.75" customHeight="1" thickBot="1">
      <c r="B4" s="712"/>
      <c r="C4" s="713"/>
      <c r="D4" s="720"/>
      <c r="E4" s="721"/>
      <c r="F4" s="721"/>
      <c r="G4" s="722"/>
      <c r="H4" s="2" t="s">
        <v>5</v>
      </c>
      <c r="I4" s="2" t="s">
        <v>6</v>
      </c>
    </row>
    <row r="5" spans="1:9" ht="5.25" customHeight="1" thickBot="1">
      <c r="B5" s="3"/>
      <c r="C5" s="4" t="s">
        <v>7</v>
      </c>
      <c r="D5" s="4"/>
      <c r="E5" s="4"/>
      <c r="F5" s="4"/>
      <c r="G5" s="3"/>
      <c r="H5" s="3"/>
      <c r="I5" s="3"/>
    </row>
    <row r="6" spans="1:9">
      <c r="B6" s="734" t="s">
        <v>8</v>
      </c>
      <c r="C6" s="735"/>
      <c r="D6" s="735"/>
      <c r="E6" s="736"/>
      <c r="F6" s="737" t="s">
        <v>9</v>
      </c>
      <c r="G6" s="738"/>
      <c r="H6" s="738"/>
      <c r="I6" s="739"/>
    </row>
    <row r="7" spans="1:9">
      <c r="B7" s="740" t="s">
        <v>981</v>
      </c>
      <c r="C7" s="741"/>
      <c r="D7" s="741"/>
      <c r="E7" s="742"/>
      <c r="F7" s="743" t="s">
        <v>982</v>
      </c>
      <c r="G7" s="744"/>
      <c r="H7" s="744"/>
      <c r="I7" s="745"/>
    </row>
    <row r="8" spans="1:9">
      <c r="B8" s="746" t="s">
        <v>11</v>
      </c>
      <c r="C8" s="747"/>
      <c r="D8" s="747"/>
      <c r="E8" s="747"/>
      <c r="F8" s="747"/>
      <c r="G8" s="748"/>
      <c r="H8" s="5" t="s">
        <v>12</v>
      </c>
      <c r="I8" s="14" t="s">
        <v>3</v>
      </c>
    </row>
    <row r="9" spans="1:9" ht="15.75" thickBot="1">
      <c r="B9" s="728" t="s">
        <v>983</v>
      </c>
      <c r="C9" s="729"/>
      <c r="D9" s="729"/>
      <c r="E9" s="729"/>
      <c r="F9" s="729"/>
      <c r="G9" s="730"/>
      <c r="H9" s="6" t="s">
        <v>974</v>
      </c>
      <c r="I9" s="15" t="s">
        <v>13</v>
      </c>
    </row>
    <row r="10" spans="1:9" ht="9.75" customHeight="1" thickBot="1">
      <c r="B10" s="3"/>
      <c r="C10" s="7"/>
      <c r="D10" s="7"/>
      <c r="E10" s="7"/>
      <c r="F10" s="7"/>
      <c r="G10" s="7"/>
      <c r="H10" s="7"/>
      <c r="I10" s="7"/>
    </row>
    <row r="11" spans="1:9" ht="27.75" thickBot="1">
      <c r="A11" s="11" t="s">
        <v>20</v>
      </c>
      <c r="B11" s="11" t="s">
        <v>14</v>
      </c>
      <c r="C11" s="731" t="s">
        <v>15</v>
      </c>
      <c r="D11" s="732"/>
      <c r="E11" s="733"/>
      <c r="F11" s="9" t="s">
        <v>16</v>
      </c>
      <c r="G11" s="9" t="s">
        <v>17</v>
      </c>
      <c r="H11" s="10" t="s">
        <v>18</v>
      </c>
      <c r="I11" s="20" t="s">
        <v>19</v>
      </c>
    </row>
    <row r="12" spans="1:9" ht="32.25" customHeight="1">
      <c r="A12" s="22"/>
      <c r="B12" s="56"/>
      <c r="C12" s="727" t="s">
        <v>21</v>
      </c>
      <c r="D12" s="727"/>
      <c r="E12" s="727"/>
      <c r="F12" s="23" t="s">
        <v>204</v>
      </c>
      <c r="G12" s="21"/>
      <c r="H12" s="21"/>
      <c r="I12" s="65">
        <f>I22+I32+I38+I41+I52+I61+I64</f>
        <v>3261374.3899999997</v>
      </c>
    </row>
    <row r="13" spans="1:9">
      <c r="A13" s="42"/>
      <c r="B13" s="25">
        <v>2</v>
      </c>
      <c r="C13" s="668" t="s">
        <v>24</v>
      </c>
      <c r="D13" s="668"/>
      <c r="E13" s="668"/>
      <c r="F13" s="34" t="s">
        <v>204</v>
      </c>
      <c r="G13" s="19"/>
      <c r="H13" s="19"/>
      <c r="I13" s="57"/>
    </row>
    <row r="14" spans="1:9" ht="27.75" customHeight="1">
      <c r="A14" s="43">
        <v>78472</v>
      </c>
      <c r="B14" s="26" t="s">
        <v>25</v>
      </c>
      <c r="C14" s="667" t="s">
        <v>26</v>
      </c>
      <c r="D14" s="667"/>
      <c r="E14" s="667"/>
      <c r="F14" s="35" t="s">
        <v>955</v>
      </c>
      <c r="G14" s="55">
        <v>6468.0800000000017</v>
      </c>
      <c r="H14" s="55">
        <v>2.25</v>
      </c>
      <c r="I14" s="58">
        <f>ROUND(G14*H14,2)</f>
        <v>14553.18</v>
      </c>
    </row>
    <row r="15" spans="1:9" ht="30" customHeight="1">
      <c r="A15" s="43" t="s">
        <v>30</v>
      </c>
      <c r="B15" s="26" t="s">
        <v>29</v>
      </c>
      <c r="C15" s="667" t="s">
        <v>28</v>
      </c>
      <c r="D15" s="667"/>
      <c r="E15" s="667"/>
      <c r="F15" s="35" t="s">
        <v>953</v>
      </c>
      <c r="G15" s="55">
        <v>3888</v>
      </c>
      <c r="H15" s="55">
        <v>42.48</v>
      </c>
      <c r="I15" s="58">
        <f t="shared" ref="I15:I37" si="0">ROUND(G15*H15,2)</f>
        <v>165162.23999999999</v>
      </c>
    </row>
    <row r="16" spans="1:9" ht="41.25" customHeight="1">
      <c r="A16" s="44" t="s">
        <v>32</v>
      </c>
      <c r="B16" s="27" t="s">
        <v>31</v>
      </c>
      <c r="C16" s="667" t="s">
        <v>33</v>
      </c>
      <c r="D16" s="667"/>
      <c r="E16" s="667"/>
      <c r="F16" s="34" t="s">
        <v>953</v>
      </c>
      <c r="G16" s="55">
        <v>41496.019999999997</v>
      </c>
      <c r="H16" s="55">
        <v>3.61</v>
      </c>
      <c r="I16" s="58">
        <f t="shared" si="0"/>
        <v>149800.63</v>
      </c>
    </row>
    <row r="17" spans="1:9" ht="26.25">
      <c r="A17" s="44" t="s">
        <v>35</v>
      </c>
      <c r="B17" s="27" t="s">
        <v>34</v>
      </c>
      <c r="C17" s="667" t="s">
        <v>36</v>
      </c>
      <c r="D17" s="667"/>
      <c r="E17" s="667"/>
      <c r="F17" s="34" t="s">
        <v>956</v>
      </c>
      <c r="G17" s="55">
        <v>26570.670000000002</v>
      </c>
      <c r="H17" s="55">
        <v>8.7799999999999994</v>
      </c>
      <c r="I17" s="58">
        <f t="shared" si="0"/>
        <v>233290.48</v>
      </c>
    </row>
    <row r="18" spans="1:9" ht="30" customHeight="1">
      <c r="A18" s="43" t="s">
        <v>38</v>
      </c>
      <c r="B18" s="27" t="s">
        <v>37</v>
      </c>
      <c r="C18" s="667" t="s">
        <v>39</v>
      </c>
      <c r="D18" s="667"/>
      <c r="E18" s="667"/>
      <c r="F18" s="34" t="s">
        <v>956</v>
      </c>
      <c r="G18" s="55">
        <v>1500</v>
      </c>
      <c r="H18" s="55">
        <v>6.59</v>
      </c>
      <c r="I18" s="58">
        <f t="shared" si="0"/>
        <v>9885</v>
      </c>
    </row>
    <row r="19" spans="1:9" ht="30.75" customHeight="1">
      <c r="A19" s="44" t="s">
        <v>2131</v>
      </c>
      <c r="B19" s="27" t="s">
        <v>40</v>
      </c>
      <c r="C19" s="693" t="s">
        <v>41</v>
      </c>
      <c r="D19" s="694"/>
      <c r="E19" s="695"/>
      <c r="F19" s="34" t="s">
        <v>956</v>
      </c>
      <c r="G19" s="55">
        <v>7298.31</v>
      </c>
      <c r="H19" s="55">
        <v>6.44</v>
      </c>
      <c r="I19" s="58">
        <f t="shared" si="0"/>
        <v>47001.120000000003</v>
      </c>
    </row>
    <row r="20" spans="1:9" ht="30" customHeight="1">
      <c r="A20" s="43" t="s">
        <v>43</v>
      </c>
      <c r="B20" s="26" t="s">
        <v>42</v>
      </c>
      <c r="C20" s="667" t="s">
        <v>44</v>
      </c>
      <c r="D20" s="667"/>
      <c r="E20" s="667"/>
      <c r="F20" s="35" t="s">
        <v>956</v>
      </c>
      <c r="G20" s="55">
        <v>11457.11</v>
      </c>
      <c r="H20" s="55">
        <v>11.25</v>
      </c>
      <c r="I20" s="58">
        <f t="shared" si="0"/>
        <v>128892.49</v>
      </c>
    </row>
    <row r="21" spans="1:9" ht="30.75" customHeight="1">
      <c r="A21" s="45" t="s">
        <v>46</v>
      </c>
      <c r="B21" s="27" t="s">
        <v>45</v>
      </c>
      <c r="C21" s="667" t="s">
        <v>47</v>
      </c>
      <c r="D21" s="667"/>
      <c r="E21" s="667"/>
      <c r="F21" s="34" t="s">
        <v>956</v>
      </c>
      <c r="G21" s="55">
        <v>11457.11</v>
      </c>
      <c r="H21" s="55">
        <v>28.69</v>
      </c>
      <c r="I21" s="58">
        <f t="shared" si="0"/>
        <v>328704.49</v>
      </c>
    </row>
    <row r="22" spans="1:9">
      <c r="A22" s="41"/>
      <c r="B22" s="24"/>
      <c r="C22" s="686" t="s">
        <v>48</v>
      </c>
      <c r="D22" s="686"/>
      <c r="E22" s="686"/>
      <c r="F22" s="33"/>
      <c r="G22" s="33"/>
      <c r="H22" s="33"/>
      <c r="I22" s="62">
        <f>SUM(I14:I21)</f>
        <v>1077289.6299999999</v>
      </c>
    </row>
    <row r="23" spans="1:9">
      <c r="A23" s="42"/>
      <c r="B23" s="25">
        <v>3</v>
      </c>
      <c r="C23" s="668" t="s">
        <v>49</v>
      </c>
      <c r="D23" s="668"/>
      <c r="E23" s="668"/>
      <c r="F23" s="34" t="s">
        <v>204</v>
      </c>
      <c r="G23" s="19" t="s">
        <v>204</v>
      </c>
      <c r="H23" s="19"/>
      <c r="I23" s="57"/>
    </row>
    <row r="24" spans="1:9">
      <c r="A24" s="45">
        <v>72961</v>
      </c>
      <c r="B24" s="27" t="s">
        <v>50</v>
      </c>
      <c r="C24" s="667" t="s">
        <v>51</v>
      </c>
      <c r="D24" s="667"/>
      <c r="E24" s="667"/>
      <c r="F24" s="34" t="s">
        <v>953</v>
      </c>
      <c r="G24" s="19">
        <v>17780</v>
      </c>
      <c r="H24" s="19">
        <v>1.34</v>
      </c>
      <c r="I24" s="57">
        <f t="shared" si="0"/>
        <v>23825.200000000001</v>
      </c>
    </row>
    <row r="25" spans="1:9" ht="29.25" customHeight="1">
      <c r="A25" s="43" t="s">
        <v>53</v>
      </c>
      <c r="B25" s="26" t="s">
        <v>52</v>
      </c>
      <c r="C25" s="667" t="s">
        <v>54</v>
      </c>
      <c r="D25" s="667"/>
      <c r="E25" s="667"/>
      <c r="F25" s="35" t="s">
        <v>956</v>
      </c>
      <c r="G25" s="55">
        <v>4939.8499999999985</v>
      </c>
      <c r="H25" s="55">
        <v>66.63</v>
      </c>
      <c r="I25" s="58">
        <f t="shared" si="0"/>
        <v>329142.21000000002</v>
      </c>
    </row>
    <row r="26" spans="1:9" ht="30" customHeight="1">
      <c r="A26" s="43" t="s">
        <v>56</v>
      </c>
      <c r="B26" s="26" t="s">
        <v>55</v>
      </c>
      <c r="C26" s="667" t="s">
        <v>57</v>
      </c>
      <c r="D26" s="667"/>
      <c r="E26" s="667"/>
      <c r="F26" s="35" t="s">
        <v>956</v>
      </c>
      <c r="G26" s="55">
        <v>3224.7000000000003</v>
      </c>
      <c r="H26" s="55">
        <v>81</v>
      </c>
      <c r="I26" s="58">
        <f t="shared" si="0"/>
        <v>261200.7</v>
      </c>
    </row>
    <row r="27" spans="1:9">
      <c r="A27" s="45">
        <v>72945</v>
      </c>
      <c r="B27" s="27" t="s">
        <v>58</v>
      </c>
      <c r="C27" s="667" t="s">
        <v>59</v>
      </c>
      <c r="D27" s="667"/>
      <c r="E27" s="667"/>
      <c r="F27" s="34" t="s">
        <v>953</v>
      </c>
      <c r="G27" s="19">
        <v>29588</v>
      </c>
      <c r="H27" s="19">
        <v>5.36</v>
      </c>
      <c r="I27" s="57">
        <f t="shared" si="0"/>
        <v>158591.67999999999</v>
      </c>
    </row>
    <row r="28" spans="1:9">
      <c r="A28" s="45">
        <v>72943</v>
      </c>
      <c r="B28" s="27" t="s">
        <v>60</v>
      </c>
      <c r="C28" s="667" t="s">
        <v>61</v>
      </c>
      <c r="D28" s="667"/>
      <c r="E28" s="667"/>
      <c r="F28" s="34" t="s">
        <v>953</v>
      </c>
      <c r="G28" s="19">
        <v>29588</v>
      </c>
      <c r="H28" s="19">
        <v>1.59</v>
      </c>
      <c r="I28" s="57">
        <f t="shared" si="0"/>
        <v>47044.92</v>
      </c>
    </row>
    <row r="29" spans="1:9">
      <c r="A29" s="43" t="s">
        <v>63</v>
      </c>
      <c r="B29" s="26" t="s">
        <v>62</v>
      </c>
      <c r="C29" s="667" t="s">
        <v>64</v>
      </c>
      <c r="D29" s="667"/>
      <c r="E29" s="667"/>
      <c r="F29" s="35" t="s">
        <v>957</v>
      </c>
      <c r="G29" s="19">
        <v>640.23000000000025</v>
      </c>
      <c r="H29" s="19">
        <v>284</v>
      </c>
      <c r="I29" s="57">
        <f t="shared" si="0"/>
        <v>181825.32</v>
      </c>
    </row>
    <row r="30" spans="1:9">
      <c r="A30" s="43" t="s">
        <v>63</v>
      </c>
      <c r="B30" s="26" t="s">
        <v>65</v>
      </c>
      <c r="C30" s="667" t="s">
        <v>66</v>
      </c>
      <c r="D30" s="667"/>
      <c r="E30" s="667"/>
      <c r="F30" s="35" t="s">
        <v>957</v>
      </c>
      <c r="G30" s="19">
        <v>542.19000000000005</v>
      </c>
      <c r="H30" s="19">
        <v>284</v>
      </c>
      <c r="I30" s="57">
        <f t="shared" si="0"/>
        <v>153981.96</v>
      </c>
    </row>
    <row r="31" spans="1:9" ht="27.75" customHeight="1">
      <c r="A31" s="45" t="s">
        <v>68</v>
      </c>
      <c r="B31" s="27" t="s">
        <v>67</v>
      </c>
      <c r="C31" s="667" t="s">
        <v>69</v>
      </c>
      <c r="D31" s="667"/>
      <c r="E31" s="667"/>
      <c r="F31" s="34" t="s">
        <v>953</v>
      </c>
      <c r="G31" s="55">
        <v>14</v>
      </c>
      <c r="H31" s="55">
        <v>59.91</v>
      </c>
      <c r="I31" s="58">
        <f t="shared" si="0"/>
        <v>838.74</v>
      </c>
    </row>
    <row r="32" spans="1:9">
      <c r="A32" s="41"/>
      <c r="B32" s="24" t="str">
        <f>'[1]BM-18'!C37</f>
        <v>PRAÇA 01- QUADRA 01 - 4.375,99 m²</v>
      </c>
      <c r="C32" s="686" t="s">
        <v>70</v>
      </c>
      <c r="D32" s="686"/>
      <c r="E32" s="686"/>
      <c r="F32" s="33"/>
      <c r="G32" s="33"/>
      <c r="H32" s="33"/>
      <c r="I32" s="62">
        <f>SUM(I24:I31)</f>
        <v>1156450.73</v>
      </c>
    </row>
    <row r="33" spans="1:9">
      <c r="A33" s="42"/>
      <c r="B33" s="25">
        <v>4</v>
      </c>
      <c r="C33" s="668" t="s">
        <v>71</v>
      </c>
      <c r="D33" s="668"/>
      <c r="E33" s="668"/>
      <c r="F33" s="34" t="s">
        <v>204</v>
      </c>
      <c r="G33" s="19" t="s">
        <v>204</v>
      </c>
      <c r="H33" s="19"/>
      <c r="I33" s="57"/>
    </row>
    <row r="34" spans="1:9">
      <c r="A34" s="42"/>
      <c r="B34" s="28" t="s">
        <v>72</v>
      </c>
      <c r="C34" s="668" t="s">
        <v>73</v>
      </c>
      <c r="D34" s="668"/>
      <c r="E34" s="668"/>
      <c r="F34" s="36" t="s">
        <v>204</v>
      </c>
      <c r="G34" s="19" t="s">
        <v>204</v>
      </c>
      <c r="H34" s="19"/>
      <c r="I34" s="57"/>
    </row>
    <row r="35" spans="1:9">
      <c r="A35" s="45" t="s">
        <v>83</v>
      </c>
      <c r="B35" s="27" t="s">
        <v>82</v>
      </c>
      <c r="C35" s="667" t="s">
        <v>84</v>
      </c>
      <c r="D35" s="667"/>
      <c r="E35" s="667"/>
      <c r="F35" s="34" t="s">
        <v>954</v>
      </c>
      <c r="G35" s="19">
        <v>2</v>
      </c>
      <c r="H35" s="19">
        <v>316.04000000000002</v>
      </c>
      <c r="I35" s="57">
        <f t="shared" si="0"/>
        <v>632.08000000000004</v>
      </c>
    </row>
    <row r="36" spans="1:9" ht="27.75" customHeight="1">
      <c r="A36" s="45" t="s">
        <v>90</v>
      </c>
      <c r="B36" s="27" t="s">
        <v>89</v>
      </c>
      <c r="C36" s="667" t="s">
        <v>91</v>
      </c>
      <c r="D36" s="667"/>
      <c r="E36" s="667"/>
      <c r="F36" s="34" t="s">
        <v>954</v>
      </c>
      <c r="G36" s="55">
        <v>1</v>
      </c>
      <c r="H36" s="55">
        <v>737.9</v>
      </c>
      <c r="I36" s="58">
        <f t="shared" si="0"/>
        <v>737.9</v>
      </c>
    </row>
    <row r="37" spans="1:9">
      <c r="A37" s="45" t="s">
        <v>93</v>
      </c>
      <c r="B37" s="27" t="s">
        <v>92</v>
      </c>
      <c r="C37" s="667" t="s">
        <v>88</v>
      </c>
      <c r="D37" s="667"/>
      <c r="E37" s="667"/>
      <c r="F37" s="34" t="s">
        <v>954</v>
      </c>
      <c r="G37" s="19">
        <v>3</v>
      </c>
      <c r="H37" s="19">
        <v>308.39</v>
      </c>
      <c r="I37" s="57">
        <f t="shared" si="0"/>
        <v>925.17</v>
      </c>
    </row>
    <row r="38" spans="1:9">
      <c r="A38" s="41"/>
      <c r="B38" s="24"/>
      <c r="C38" s="686" t="s">
        <v>94</v>
      </c>
      <c r="D38" s="686"/>
      <c r="E38" s="686"/>
      <c r="F38" s="33"/>
      <c r="G38" s="33"/>
      <c r="H38" s="33"/>
      <c r="I38" s="62">
        <f>SUM(I35:I37)</f>
        <v>2295.15</v>
      </c>
    </row>
    <row r="39" spans="1:9">
      <c r="A39" s="42"/>
      <c r="B39" s="28" t="s">
        <v>99</v>
      </c>
      <c r="C39" s="668" t="s">
        <v>100</v>
      </c>
      <c r="D39" s="668"/>
      <c r="E39" s="668"/>
      <c r="F39" s="34" t="s">
        <v>204</v>
      </c>
      <c r="G39" s="19"/>
      <c r="H39" s="19"/>
      <c r="I39" s="57">
        <f t="shared" ref="I39:I40" si="1">ROUND(G39*H39,2)</f>
        <v>0</v>
      </c>
    </row>
    <row r="40" spans="1:9">
      <c r="A40" s="45" t="s">
        <v>111</v>
      </c>
      <c r="B40" s="27" t="s">
        <v>110</v>
      </c>
      <c r="C40" s="667" t="s">
        <v>98</v>
      </c>
      <c r="D40" s="667"/>
      <c r="E40" s="667"/>
      <c r="F40" s="34" t="s">
        <v>955</v>
      </c>
      <c r="G40" s="19">
        <v>20</v>
      </c>
      <c r="H40" s="19">
        <v>165.89</v>
      </c>
      <c r="I40" s="57">
        <f t="shared" si="1"/>
        <v>3317.8</v>
      </c>
    </row>
    <row r="41" spans="1:9" ht="15" customHeight="1">
      <c r="A41" s="41"/>
      <c r="B41" s="24"/>
      <c r="C41" s="705" t="s">
        <v>975</v>
      </c>
      <c r="D41" s="706"/>
      <c r="E41" s="707"/>
      <c r="F41" s="33"/>
      <c r="G41" s="33"/>
      <c r="H41" s="33"/>
      <c r="I41" s="62">
        <f>SUM(I39:I40)</f>
        <v>3317.8</v>
      </c>
    </row>
    <row r="42" spans="1:9">
      <c r="A42" s="42"/>
      <c r="B42" s="28" t="s">
        <v>149</v>
      </c>
      <c r="C42" s="668" t="s">
        <v>150</v>
      </c>
      <c r="D42" s="668"/>
      <c r="E42" s="668"/>
      <c r="F42" s="34" t="s">
        <v>204</v>
      </c>
      <c r="G42" s="19" t="s">
        <v>204</v>
      </c>
      <c r="H42" s="19"/>
      <c r="I42" s="57"/>
    </row>
    <row r="43" spans="1:9">
      <c r="A43" s="45" t="s">
        <v>152</v>
      </c>
      <c r="B43" s="27" t="s">
        <v>151</v>
      </c>
      <c r="C43" s="667" t="s">
        <v>80</v>
      </c>
      <c r="D43" s="667"/>
      <c r="E43" s="667"/>
      <c r="F43" s="34" t="s">
        <v>953</v>
      </c>
      <c r="G43" s="19">
        <v>3143.62</v>
      </c>
      <c r="H43" s="19">
        <v>31.11</v>
      </c>
      <c r="I43" s="57">
        <f t="shared" ref="I43:I51" si="2">ROUND(G43*H43,2)</f>
        <v>97798.02</v>
      </c>
    </row>
    <row r="44" spans="1:9" ht="27" customHeight="1">
      <c r="A44" s="44" t="s">
        <v>2132</v>
      </c>
      <c r="B44" s="27" t="s">
        <v>153</v>
      </c>
      <c r="C44" s="667" t="s">
        <v>87</v>
      </c>
      <c r="D44" s="667"/>
      <c r="E44" s="667"/>
      <c r="F44" s="34" t="s">
        <v>954</v>
      </c>
      <c r="G44" s="55">
        <v>21</v>
      </c>
      <c r="H44" s="55">
        <v>166</v>
      </c>
      <c r="I44" s="58">
        <f t="shared" si="2"/>
        <v>3486</v>
      </c>
    </row>
    <row r="45" spans="1:9">
      <c r="A45" s="45" t="s">
        <v>155</v>
      </c>
      <c r="B45" s="27" t="s">
        <v>154</v>
      </c>
      <c r="C45" s="667" t="s">
        <v>85</v>
      </c>
      <c r="D45" s="667"/>
      <c r="E45" s="667"/>
      <c r="F45" s="34" t="s">
        <v>953</v>
      </c>
      <c r="G45" s="19">
        <v>6890.61</v>
      </c>
      <c r="H45" s="19">
        <v>12.8</v>
      </c>
      <c r="I45" s="57">
        <f t="shared" si="2"/>
        <v>88199.81</v>
      </c>
    </row>
    <row r="46" spans="1:9">
      <c r="A46" s="45" t="s">
        <v>157</v>
      </c>
      <c r="B46" s="27" t="s">
        <v>156</v>
      </c>
      <c r="C46" s="667" t="s">
        <v>81</v>
      </c>
      <c r="D46" s="667"/>
      <c r="E46" s="667"/>
      <c r="F46" s="34" t="s">
        <v>955</v>
      </c>
      <c r="G46" s="19">
        <v>764.02</v>
      </c>
      <c r="H46" s="19">
        <v>15.13</v>
      </c>
      <c r="I46" s="57">
        <f t="shared" si="2"/>
        <v>11559.62</v>
      </c>
    </row>
    <row r="47" spans="1:9">
      <c r="A47" s="45" t="s">
        <v>93</v>
      </c>
      <c r="B47" s="27" t="s">
        <v>158</v>
      </c>
      <c r="C47" s="667" t="s">
        <v>88</v>
      </c>
      <c r="D47" s="667"/>
      <c r="E47" s="667"/>
      <c r="F47" s="34" t="s">
        <v>954</v>
      </c>
      <c r="G47" s="19">
        <v>16</v>
      </c>
      <c r="H47" s="19">
        <v>308.39</v>
      </c>
      <c r="I47" s="57">
        <f t="shared" si="2"/>
        <v>4934.24</v>
      </c>
    </row>
    <row r="48" spans="1:9">
      <c r="A48" s="45" t="s">
        <v>83</v>
      </c>
      <c r="B48" s="27" t="s">
        <v>159</v>
      </c>
      <c r="C48" s="667" t="s">
        <v>84</v>
      </c>
      <c r="D48" s="667"/>
      <c r="E48" s="667"/>
      <c r="F48" s="34" t="s">
        <v>954</v>
      </c>
      <c r="G48" s="19">
        <v>48</v>
      </c>
      <c r="H48" s="19">
        <v>316.04000000000002</v>
      </c>
      <c r="I48" s="57">
        <f t="shared" si="2"/>
        <v>15169.92</v>
      </c>
    </row>
    <row r="49" spans="1:9">
      <c r="A49" s="45" t="s">
        <v>161</v>
      </c>
      <c r="B49" s="27" t="s">
        <v>160</v>
      </c>
      <c r="C49" s="667" t="s">
        <v>86</v>
      </c>
      <c r="D49" s="667"/>
      <c r="E49" s="667"/>
      <c r="F49" s="34" t="s">
        <v>954</v>
      </c>
      <c r="G49" s="19">
        <v>28</v>
      </c>
      <c r="H49" s="19">
        <v>623.1</v>
      </c>
      <c r="I49" s="57">
        <f t="shared" si="2"/>
        <v>17446.8</v>
      </c>
    </row>
    <row r="50" spans="1:9" ht="30.75" customHeight="1">
      <c r="A50" s="45" t="s">
        <v>90</v>
      </c>
      <c r="B50" s="27" t="s">
        <v>162</v>
      </c>
      <c r="C50" s="667" t="s">
        <v>91</v>
      </c>
      <c r="D50" s="667"/>
      <c r="E50" s="667"/>
      <c r="F50" s="34" t="s">
        <v>954</v>
      </c>
      <c r="G50" s="55">
        <v>7</v>
      </c>
      <c r="H50" s="55">
        <v>737.9</v>
      </c>
      <c r="I50" s="58">
        <f t="shared" si="2"/>
        <v>5165.3</v>
      </c>
    </row>
    <row r="51" spans="1:9" ht="68.25" customHeight="1">
      <c r="A51" s="43" t="s">
        <v>164</v>
      </c>
      <c r="B51" s="26" t="s">
        <v>163</v>
      </c>
      <c r="C51" s="667" t="s">
        <v>165</v>
      </c>
      <c r="D51" s="667"/>
      <c r="E51" s="667"/>
      <c r="F51" s="35" t="s">
        <v>954</v>
      </c>
      <c r="G51" s="55">
        <v>1</v>
      </c>
      <c r="H51" s="55">
        <v>180403.73</v>
      </c>
      <c r="I51" s="58">
        <f t="shared" si="2"/>
        <v>180403.73</v>
      </c>
    </row>
    <row r="52" spans="1:9">
      <c r="A52" s="41"/>
      <c r="B52" s="24"/>
      <c r="C52" s="686" t="s">
        <v>172</v>
      </c>
      <c r="D52" s="686"/>
      <c r="E52" s="686"/>
      <c r="F52" s="33"/>
      <c r="G52" s="33"/>
      <c r="H52" s="33"/>
      <c r="I52" s="62">
        <f>SUM(I43:I51)</f>
        <v>424163.44</v>
      </c>
    </row>
    <row r="53" spans="1:9">
      <c r="A53" s="42"/>
      <c r="B53" s="25">
        <v>5</v>
      </c>
      <c r="C53" s="668" t="s">
        <v>135</v>
      </c>
      <c r="D53" s="668"/>
      <c r="E53" s="668"/>
      <c r="F53" s="34" t="s">
        <v>204</v>
      </c>
      <c r="G53" s="19" t="s">
        <v>204</v>
      </c>
      <c r="H53" s="19"/>
      <c r="I53" s="57"/>
    </row>
    <row r="54" spans="1:9">
      <c r="A54" s="42"/>
      <c r="B54" s="28" t="s">
        <v>173</v>
      </c>
      <c r="C54" s="668" t="s">
        <v>174</v>
      </c>
      <c r="D54" s="668"/>
      <c r="E54" s="668"/>
      <c r="F54" s="36" t="s">
        <v>204</v>
      </c>
      <c r="G54" s="19" t="s">
        <v>204</v>
      </c>
      <c r="H54" s="19"/>
      <c r="I54" s="57"/>
    </row>
    <row r="55" spans="1:9" ht="27.75" customHeight="1">
      <c r="A55" s="45" t="s">
        <v>152</v>
      </c>
      <c r="B55" s="27" t="s">
        <v>175</v>
      </c>
      <c r="C55" s="667" t="s">
        <v>176</v>
      </c>
      <c r="D55" s="667"/>
      <c r="E55" s="667"/>
      <c r="F55" s="34" t="s">
        <v>953</v>
      </c>
      <c r="G55" s="55">
        <v>9916</v>
      </c>
      <c r="H55" s="55">
        <v>31.11</v>
      </c>
      <c r="I55" s="58">
        <f t="shared" ref="I55:I84" si="3">ROUND(G55*H55,2)</f>
        <v>308486.76</v>
      </c>
    </row>
    <row r="56" spans="1:9">
      <c r="A56" s="43" t="s">
        <v>181</v>
      </c>
      <c r="B56" s="26" t="s">
        <v>180</v>
      </c>
      <c r="C56" s="667" t="s">
        <v>182</v>
      </c>
      <c r="D56" s="667"/>
      <c r="E56" s="667"/>
      <c r="F56" s="35" t="s">
        <v>953</v>
      </c>
      <c r="G56" s="19">
        <v>2554.69</v>
      </c>
      <c r="H56" s="19">
        <v>7.44</v>
      </c>
      <c r="I56" s="57">
        <f t="shared" si="3"/>
        <v>19006.89</v>
      </c>
    </row>
    <row r="57" spans="1:9" ht="28.5" customHeight="1">
      <c r="A57" s="45" t="s">
        <v>184</v>
      </c>
      <c r="B57" s="27" t="s">
        <v>183</v>
      </c>
      <c r="C57" s="667" t="s">
        <v>185</v>
      </c>
      <c r="D57" s="667"/>
      <c r="E57" s="667"/>
      <c r="F57" s="34" t="s">
        <v>954</v>
      </c>
      <c r="G57" s="55">
        <v>1567</v>
      </c>
      <c r="H57" s="55">
        <v>16.84</v>
      </c>
      <c r="I57" s="58">
        <f t="shared" si="3"/>
        <v>26388.28</v>
      </c>
    </row>
    <row r="58" spans="1:9" ht="26.25" customHeight="1">
      <c r="A58" s="45" t="s">
        <v>187</v>
      </c>
      <c r="B58" s="27" t="s">
        <v>186</v>
      </c>
      <c r="C58" s="667" t="s">
        <v>188</v>
      </c>
      <c r="D58" s="667"/>
      <c r="E58" s="667"/>
      <c r="F58" s="34" t="s">
        <v>954</v>
      </c>
      <c r="G58" s="55">
        <v>1567</v>
      </c>
      <c r="H58" s="55">
        <v>55.63</v>
      </c>
      <c r="I58" s="58">
        <f t="shared" si="3"/>
        <v>87172.21</v>
      </c>
    </row>
    <row r="59" spans="1:9">
      <c r="A59" s="45" t="s">
        <v>190</v>
      </c>
      <c r="B59" s="27" t="s">
        <v>189</v>
      </c>
      <c r="C59" s="667" t="s">
        <v>191</v>
      </c>
      <c r="D59" s="667"/>
      <c r="E59" s="667"/>
      <c r="F59" s="34" t="s">
        <v>954</v>
      </c>
      <c r="G59" s="19">
        <v>94</v>
      </c>
      <c r="H59" s="19">
        <v>120.35</v>
      </c>
      <c r="I59" s="57">
        <f t="shared" si="3"/>
        <v>11312.9</v>
      </c>
    </row>
    <row r="60" spans="1:9">
      <c r="A60" s="45" t="s">
        <v>193</v>
      </c>
      <c r="B60" s="27" t="s">
        <v>192</v>
      </c>
      <c r="C60" s="667" t="s">
        <v>194</v>
      </c>
      <c r="D60" s="667"/>
      <c r="E60" s="667"/>
      <c r="F60" s="34" t="s">
        <v>954</v>
      </c>
      <c r="G60" s="19">
        <v>1567</v>
      </c>
      <c r="H60" s="19">
        <v>17.93</v>
      </c>
      <c r="I60" s="57">
        <f t="shared" si="3"/>
        <v>28096.31</v>
      </c>
    </row>
    <row r="61" spans="1:9">
      <c r="A61" s="41"/>
      <c r="B61" s="24"/>
      <c r="C61" s="686" t="s">
        <v>195</v>
      </c>
      <c r="D61" s="686"/>
      <c r="E61" s="686"/>
      <c r="F61" s="33"/>
      <c r="G61" s="33"/>
      <c r="H61" s="33"/>
      <c r="I61" s="62">
        <f>SUM(I55:I60)</f>
        <v>480463.35000000009</v>
      </c>
    </row>
    <row r="62" spans="1:9">
      <c r="A62" s="40"/>
      <c r="B62" s="29" t="s">
        <v>200</v>
      </c>
      <c r="C62" s="668" t="s">
        <v>976</v>
      </c>
      <c r="D62" s="668"/>
      <c r="E62" s="668"/>
      <c r="F62" s="32" t="s">
        <v>204</v>
      </c>
      <c r="G62" s="19"/>
      <c r="H62" s="19"/>
      <c r="I62" s="57">
        <f t="shared" si="3"/>
        <v>0</v>
      </c>
    </row>
    <row r="63" spans="1:9" ht="30.75" customHeight="1">
      <c r="A63" s="43" t="s">
        <v>202</v>
      </c>
      <c r="B63" s="26" t="s">
        <v>201</v>
      </c>
      <c r="C63" s="688" t="s">
        <v>203</v>
      </c>
      <c r="D63" s="688"/>
      <c r="E63" s="688"/>
      <c r="F63" s="34" t="s">
        <v>956</v>
      </c>
      <c r="G63" s="55">
        <v>4378.75</v>
      </c>
      <c r="H63" s="55">
        <v>26.81</v>
      </c>
      <c r="I63" s="58">
        <f t="shared" si="3"/>
        <v>117394.29</v>
      </c>
    </row>
    <row r="64" spans="1:9">
      <c r="A64" s="41"/>
      <c r="B64" s="24"/>
      <c r="C64" s="686" t="s">
        <v>977</v>
      </c>
      <c r="D64" s="686"/>
      <c r="E64" s="686"/>
      <c r="F64" s="33"/>
      <c r="G64" s="33"/>
      <c r="H64" s="33"/>
      <c r="I64" s="62">
        <f>SUM(I62:I63)</f>
        <v>117394.29</v>
      </c>
    </row>
    <row r="65" spans="1:9">
      <c r="A65" s="46"/>
      <c r="B65" s="30" t="s">
        <v>204</v>
      </c>
      <c r="C65" s="689" t="s">
        <v>205</v>
      </c>
      <c r="D65" s="689"/>
      <c r="E65" s="689"/>
      <c r="F65" s="37"/>
      <c r="G65" s="37"/>
      <c r="H65" s="37"/>
      <c r="I65" s="64">
        <f>I69+I73+I76+I79+I85+I88+I96+I99+I104+I110+I115+I124+I127+I131+I138+I147+I156+I160+I185+I193+I197+I216+I224+I228+I237+I245+I249+I255+I276+I282+I290+I294+I303+I308+I312+I330+I346</f>
        <v>4856937.9199999981</v>
      </c>
    </row>
    <row r="66" spans="1:9">
      <c r="A66" s="42"/>
      <c r="B66" s="25">
        <v>1</v>
      </c>
      <c r="C66" s="668" t="s">
        <v>206</v>
      </c>
      <c r="D66" s="668"/>
      <c r="E66" s="668"/>
      <c r="F66" s="34" t="s">
        <v>204</v>
      </c>
      <c r="G66" s="19" t="s">
        <v>204</v>
      </c>
      <c r="H66" s="19"/>
      <c r="I66" s="57"/>
    </row>
    <row r="67" spans="1:9">
      <c r="A67" s="42"/>
      <c r="B67" s="28" t="s">
        <v>22</v>
      </c>
      <c r="C67" s="668" t="s">
        <v>207</v>
      </c>
      <c r="D67" s="668"/>
      <c r="E67" s="668"/>
      <c r="F67" s="34" t="s">
        <v>204</v>
      </c>
      <c r="G67" s="19" t="s">
        <v>204</v>
      </c>
      <c r="H67" s="19"/>
      <c r="I67" s="57"/>
    </row>
    <row r="68" spans="1:9" ht="25.5">
      <c r="A68" s="44" t="s">
        <v>209</v>
      </c>
      <c r="B68" s="27" t="s">
        <v>208</v>
      </c>
      <c r="C68" s="687" t="s">
        <v>210</v>
      </c>
      <c r="D68" s="687"/>
      <c r="E68" s="687"/>
      <c r="F68" s="34" t="s">
        <v>955</v>
      </c>
      <c r="G68" s="55">
        <v>5175</v>
      </c>
      <c r="H68" s="55">
        <v>2.34</v>
      </c>
      <c r="I68" s="58">
        <f t="shared" si="3"/>
        <v>12109.5</v>
      </c>
    </row>
    <row r="69" spans="1:9">
      <c r="A69" s="41"/>
      <c r="B69" s="24"/>
      <c r="C69" s="686" t="s">
        <v>211</v>
      </c>
      <c r="D69" s="686"/>
      <c r="E69" s="686"/>
      <c r="F69" s="33"/>
      <c r="G69" s="33"/>
      <c r="H69" s="33"/>
      <c r="I69" s="62">
        <f>SUM(I68)</f>
        <v>12109.5</v>
      </c>
    </row>
    <row r="70" spans="1:9">
      <c r="A70" s="42"/>
      <c r="B70" s="28" t="s">
        <v>23</v>
      </c>
      <c r="C70" s="668" t="s">
        <v>212</v>
      </c>
      <c r="D70" s="668"/>
      <c r="E70" s="668"/>
      <c r="F70" s="34" t="s">
        <v>204</v>
      </c>
      <c r="G70" s="19" t="s">
        <v>204</v>
      </c>
      <c r="H70" s="19"/>
      <c r="I70" s="57"/>
    </row>
    <row r="71" spans="1:9">
      <c r="A71" s="45">
        <v>73683</v>
      </c>
      <c r="B71" s="27" t="s">
        <v>213</v>
      </c>
      <c r="C71" s="687" t="s">
        <v>214</v>
      </c>
      <c r="D71" s="687"/>
      <c r="E71" s="687"/>
      <c r="F71" s="34" t="s">
        <v>954</v>
      </c>
      <c r="G71" s="19">
        <v>55</v>
      </c>
      <c r="H71" s="19">
        <v>43.85</v>
      </c>
      <c r="I71" s="57">
        <f t="shared" si="3"/>
        <v>2411.75</v>
      </c>
    </row>
    <row r="72" spans="1:9">
      <c r="A72" s="45">
        <v>13244</v>
      </c>
      <c r="B72" s="27" t="s">
        <v>215</v>
      </c>
      <c r="C72" s="687" t="s">
        <v>216</v>
      </c>
      <c r="D72" s="687"/>
      <c r="E72" s="687"/>
      <c r="F72" s="34" t="s">
        <v>954</v>
      </c>
      <c r="G72" s="19">
        <v>15</v>
      </c>
      <c r="H72" s="19">
        <v>37.5</v>
      </c>
      <c r="I72" s="57">
        <f t="shared" si="3"/>
        <v>562.5</v>
      </c>
    </row>
    <row r="73" spans="1:9">
      <c r="A73" s="41"/>
      <c r="B73" s="24"/>
      <c r="C73" s="686" t="s">
        <v>217</v>
      </c>
      <c r="D73" s="686"/>
      <c r="E73" s="686"/>
      <c r="F73" s="33"/>
      <c r="G73" s="33"/>
      <c r="H73" s="33"/>
      <c r="I73" s="62">
        <f>SUM(I71:I72)</f>
        <v>2974.25</v>
      </c>
    </row>
    <row r="74" spans="1:9">
      <c r="A74" s="42"/>
      <c r="B74" s="28" t="s">
        <v>218</v>
      </c>
      <c r="C74" s="668" t="s">
        <v>219</v>
      </c>
      <c r="D74" s="668"/>
      <c r="E74" s="668"/>
      <c r="F74" s="34" t="s">
        <v>204</v>
      </c>
      <c r="G74" s="19" t="s">
        <v>204</v>
      </c>
      <c r="H74" s="19"/>
      <c r="I74" s="57"/>
    </row>
    <row r="75" spans="1:9">
      <c r="A75" s="43" t="s">
        <v>181</v>
      </c>
      <c r="B75" s="26" t="s">
        <v>221</v>
      </c>
      <c r="C75" s="687" t="s">
        <v>222</v>
      </c>
      <c r="D75" s="687"/>
      <c r="E75" s="687"/>
      <c r="F75" s="35" t="s">
        <v>953</v>
      </c>
      <c r="G75" s="19">
        <v>4459.8999999999996</v>
      </c>
      <c r="H75" s="19">
        <v>7.44</v>
      </c>
      <c r="I75" s="57">
        <f t="shared" si="3"/>
        <v>33181.660000000003</v>
      </c>
    </row>
    <row r="76" spans="1:9">
      <c r="A76" s="41"/>
      <c r="B76" s="24"/>
      <c r="C76" s="686" t="s">
        <v>223</v>
      </c>
      <c r="D76" s="686"/>
      <c r="E76" s="686"/>
      <c r="F76" s="33"/>
      <c r="G76" s="33"/>
      <c r="H76" s="33"/>
      <c r="I76" s="62">
        <f>SUM(I75)</f>
        <v>33181.660000000003</v>
      </c>
    </row>
    <row r="77" spans="1:9">
      <c r="A77" s="42"/>
      <c r="B77" s="28" t="s">
        <v>224</v>
      </c>
      <c r="C77" s="668" t="s">
        <v>225</v>
      </c>
      <c r="D77" s="668"/>
      <c r="E77" s="668"/>
      <c r="F77" s="34" t="s">
        <v>204</v>
      </c>
      <c r="G77" s="19" t="s">
        <v>204</v>
      </c>
      <c r="H77" s="19"/>
      <c r="I77" s="57"/>
    </row>
    <row r="78" spans="1:9">
      <c r="A78" s="45" t="s">
        <v>227</v>
      </c>
      <c r="B78" s="27" t="s">
        <v>226</v>
      </c>
      <c r="C78" s="667" t="s">
        <v>228</v>
      </c>
      <c r="D78" s="667"/>
      <c r="E78" s="667"/>
      <c r="F78" s="34" t="s">
        <v>961</v>
      </c>
      <c r="G78" s="19">
        <v>935.52</v>
      </c>
      <c r="H78" s="19">
        <v>6.6</v>
      </c>
      <c r="I78" s="57">
        <f t="shared" si="3"/>
        <v>6174.43</v>
      </c>
    </row>
    <row r="79" spans="1:9">
      <c r="A79" s="41"/>
      <c r="B79" s="24"/>
      <c r="C79" s="686" t="s">
        <v>229</v>
      </c>
      <c r="D79" s="686"/>
      <c r="E79" s="686"/>
      <c r="F79" s="33"/>
      <c r="G79" s="33"/>
      <c r="H79" s="33"/>
      <c r="I79" s="62">
        <f>SUM(I78)</f>
        <v>6174.43</v>
      </c>
    </row>
    <row r="80" spans="1:9">
      <c r="A80" s="42"/>
      <c r="B80" s="28" t="s">
        <v>230</v>
      </c>
      <c r="C80" s="668" t="s">
        <v>231</v>
      </c>
      <c r="D80" s="668"/>
      <c r="E80" s="668"/>
      <c r="F80" s="34" t="s">
        <v>204</v>
      </c>
      <c r="G80" s="19" t="s">
        <v>204</v>
      </c>
      <c r="H80" s="19"/>
      <c r="I80" s="57"/>
    </row>
    <row r="81" spans="1:9">
      <c r="A81" s="45" t="s">
        <v>233</v>
      </c>
      <c r="B81" s="27" t="s">
        <v>232</v>
      </c>
      <c r="C81" s="667" t="s">
        <v>234</v>
      </c>
      <c r="D81" s="667"/>
      <c r="E81" s="667"/>
      <c r="F81" s="34" t="s">
        <v>956</v>
      </c>
      <c r="G81" s="19">
        <v>2806.6600000000003</v>
      </c>
      <c r="H81" s="19">
        <v>4.24</v>
      </c>
      <c r="I81" s="57">
        <f t="shared" si="3"/>
        <v>11900.24</v>
      </c>
    </row>
    <row r="82" spans="1:9" ht="27.75" customHeight="1">
      <c r="A82" s="45" t="s">
        <v>236</v>
      </c>
      <c r="B82" s="27" t="s">
        <v>235</v>
      </c>
      <c r="C82" s="667" t="s">
        <v>237</v>
      </c>
      <c r="D82" s="667"/>
      <c r="E82" s="667"/>
      <c r="F82" s="34" t="s">
        <v>962</v>
      </c>
      <c r="G82" s="55">
        <v>3378.0699999999997</v>
      </c>
      <c r="H82" s="55">
        <v>6.83</v>
      </c>
      <c r="I82" s="58">
        <f t="shared" si="3"/>
        <v>23072.22</v>
      </c>
    </row>
    <row r="83" spans="1:9">
      <c r="A83" s="45">
        <v>73692</v>
      </c>
      <c r="B83" s="27" t="s">
        <v>238</v>
      </c>
      <c r="C83" s="667" t="s">
        <v>239</v>
      </c>
      <c r="D83" s="667"/>
      <c r="E83" s="667"/>
      <c r="F83" s="34" t="s">
        <v>962</v>
      </c>
      <c r="G83" s="19">
        <v>739.3900000000001</v>
      </c>
      <c r="H83" s="19">
        <v>110.21</v>
      </c>
      <c r="I83" s="57">
        <f t="shared" si="3"/>
        <v>81488.17</v>
      </c>
    </row>
    <row r="84" spans="1:9" ht="27.75" customHeight="1">
      <c r="A84" s="45" t="s">
        <v>241</v>
      </c>
      <c r="B84" s="27" t="s">
        <v>240</v>
      </c>
      <c r="C84" s="667" t="s">
        <v>242</v>
      </c>
      <c r="D84" s="667"/>
      <c r="E84" s="667"/>
      <c r="F84" s="34" t="s">
        <v>962</v>
      </c>
      <c r="G84" s="55">
        <v>2227.6900000000005</v>
      </c>
      <c r="H84" s="55">
        <v>18.260000000000002</v>
      </c>
      <c r="I84" s="58">
        <f t="shared" si="3"/>
        <v>40677.620000000003</v>
      </c>
    </row>
    <row r="85" spans="1:9">
      <c r="A85" s="41"/>
      <c r="B85" s="24"/>
      <c r="C85" s="686" t="s">
        <v>243</v>
      </c>
      <c r="D85" s="686"/>
      <c r="E85" s="686"/>
      <c r="F85" s="33"/>
      <c r="G85" s="33"/>
      <c r="H85" s="33"/>
      <c r="I85" s="62">
        <f>SUM(I81:I84)</f>
        <v>157138.25</v>
      </c>
    </row>
    <row r="86" spans="1:9">
      <c r="A86" s="42"/>
      <c r="B86" s="28" t="s">
        <v>244</v>
      </c>
      <c r="C86" s="668" t="s">
        <v>245</v>
      </c>
      <c r="D86" s="668"/>
      <c r="E86" s="668"/>
      <c r="F86" s="34" t="s">
        <v>204</v>
      </c>
      <c r="G86" s="19" t="s">
        <v>204</v>
      </c>
      <c r="H86" s="19"/>
      <c r="I86" s="57"/>
    </row>
    <row r="87" spans="1:9">
      <c r="A87" s="45">
        <v>83867</v>
      </c>
      <c r="B87" s="27" t="s">
        <v>246</v>
      </c>
      <c r="C87" s="667" t="s">
        <v>247</v>
      </c>
      <c r="D87" s="667"/>
      <c r="E87" s="667"/>
      <c r="F87" s="34" t="s">
        <v>953</v>
      </c>
      <c r="G87" s="19">
        <v>6226.6999999999971</v>
      </c>
      <c r="H87" s="19">
        <v>36.880000000000003</v>
      </c>
      <c r="I87" s="57">
        <f t="shared" ref="I87:I140" si="4">ROUND(G87*H87,2)</f>
        <v>229640.7</v>
      </c>
    </row>
    <row r="88" spans="1:9">
      <c r="A88" s="41"/>
      <c r="B88" s="24"/>
      <c r="C88" s="686" t="s">
        <v>248</v>
      </c>
      <c r="D88" s="686"/>
      <c r="E88" s="686"/>
      <c r="F88" s="33"/>
      <c r="G88" s="33"/>
      <c r="H88" s="33"/>
      <c r="I88" s="62">
        <f>SUM(I87)</f>
        <v>229640.7</v>
      </c>
    </row>
    <row r="89" spans="1:9">
      <c r="A89" s="42"/>
      <c r="B89" s="28" t="s">
        <v>249</v>
      </c>
      <c r="C89" s="668" t="s">
        <v>250</v>
      </c>
      <c r="D89" s="668"/>
      <c r="E89" s="668"/>
      <c r="F89" s="34" t="s">
        <v>204</v>
      </c>
      <c r="G89" s="19" t="s">
        <v>204</v>
      </c>
      <c r="H89" s="19"/>
      <c r="I89" s="57"/>
    </row>
    <row r="90" spans="1:9" ht="21" customHeight="1">
      <c r="A90" s="636" t="s">
        <v>252</v>
      </c>
      <c r="B90" s="27" t="s">
        <v>251</v>
      </c>
      <c r="C90" s="667" t="s">
        <v>253</v>
      </c>
      <c r="D90" s="667"/>
      <c r="E90" s="667"/>
      <c r="F90" s="34" t="s">
        <v>955</v>
      </c>
      <c r="G90" s="55">
        <v>1781</v>
      </c>
      <c r="H90" s="55">
        <v>27.56</v>
      </c>
      <c r="I90" s="58">
        <f t="shared" si="4"/>
        <v>49084.36</v>
      </c>
    </row>
    <row r="91" spans="1:9">
      <c r="A91" s="45" t="s">
        <v>255</v>
      </c>
      <c r="B91" s="27" t="s">
        <v>254</v>
      </c>
      <c r="C91" s="667" t="s">
        <v>256</v>
      </c>
      <c r="D91" s="667"/>
      <c r="E91" s="667"/>
      <c r="F91" s="34" t="s">
        <v>955</v>
      </c>
      <c r="G91" s="19">
        <v>124</v>
      </c>
      <c r="H91" s="19">
        <v>40.96</v>
      </c>
      <c r="I91" s="57">
        <f t="shared" si="4"/>
        <v>5079.04</v>
      </c>
    </row>
    <row r="92" spans="1:9">
      <c r="A92" s="45" t="s">
        <v>258</v>
      </c>
      <c r="B92" s="27" t="s">
        <v>257</v>
      </c>
      <c r="C92" s="667" t="s">
        <v>259</v>
      </c>
      <c r="D92" s="667"/>
      <c r="E92" s="667"/>
      <c r="F92" s="34" t="s">
        <v>955</v>
      </c>
      <c r="G92" s="19">
        <v>50</v>
      </c>
      <c r="H92" s="19">
        <v>132.65</v>
      </c>
      <c r="I92" s="57">
        <f t="shared" si="4"/>
        <v>6632.5</v>
      </c>
    </row>
    <row r="93" spans="1:9">
      <c r="A93" s="45">
        <v>305</v>
      </c>
      <c r="B93" s="27" t="s">
        <v>260</v>
      </c>
      <c r="C93" s="667" t="s">
        <v>261</v>
      </c>
      <c r="D93" s="667"/>
      <c r="E93" s="667"/>
      <c r="F93" s="35" t="s">
        <v>954</v>
      </c>
      <c r="G93" s="19">
        <v>307</v>
      </c>
      <c r="H93" s="19">
        <v>7.55</v>
      </c>
      <c r="I93" s="57">
        <f t="shared" si="4"/>
        <v>2317.85</v>
      </c>
    </row>
    <row r="94" spans="1:9">
      <c r="A94" s="45">
        <v>306</v>
      </c>
      <c r="B94" s="27" t="s">
        <v>262</v>
      </c>
      <c r="C94" s="667" t="s">
        <v>263</v>
      </c>
      <c r="D94" s="667"/>
      <c r="E94" s="667"/>
      <c r="F94" s="35" t="s">
        <v>954</v>
      </c>
      <c r="G94" s="19">
        <v>21</v>
      </c>
      <c r="H94" s="19">
        <v>9.08</v>
      </c>
      <c r="I94" s="57">
        <f t="shared" si="4"/>
        <v>190.68</v>
      </c>
    </row>
    <row r="95" spans="1:9">
      <c r="A95" s="45">
        <v>309</v>
      </c>
      <c r="B95" s="27" t="s">
        <v>264</v>
      </c>
      <c r="C95" s="667" t="s">
        <v>265</v>
      </c>
      <c r="D95" s="667"/>
      <c r="E95" s="667"/>
      <c r="F95" s="35" t="s">
        <v>954</v>
      </c>
      <c r="G95" s="19">
        <v>9</v>
      </c>
      <c r="H95" s="19">
        <v>36.729999999999997</v>
      </c>
      <c r="I95" s="57">
        <f t="shared" si="4"/>
        <v>330.57</v>
      </c>
    </row>
    <row r="96" spans="1:9">
      <c r="A96" s="41"/>
      <c r="B96" s="24"/>
      <c r="C96" s="686" t="s">
        <v>266</v>
      </c>
      <c r="D96" s="686"/>
      <c r="E96" s="686"/>
      <c r="F96" s="33"/>
      <c r="G96" s="33"/>
      <c r="H96" s="33"/>
      <c r="I96" s="62">
        <f>SUM(I90:I95)</f>
        <v>63635</v>
      </c>
    </row>
    <row r="97" spans="1:9">
      <c r="A97" s="42"/>
      <c r="B97" s="28" t="s">
        <v>267</v>
      </c>
      <c r="C97" s="668" t="s">
        <v>268</v>
      </c>
      <c r="D97" s="668"/>
      <c r="E97" s="668"/>
      <c r="F97" s="34" t="s">
        <v>204</v>
      </c>
      <c r="G97" s="19"/>
      <c r="H97" s="19"/>
      <c r="I97" s="57"/>
    </row>
    <row r="98" spans="1:9">
      <c r="A98" s="45" t="s">
        <v>270</v>
      </c>
      <c r="B98" s="27" t="s">
        <v>269</v>
      </c>
      <c r="C98" s="667" t="s">
        <v>271</v>
      </c>
      <c r="D98" s="667"/>
      <c r="E98" s="667"/>
      <c r="F98" s="34" t="s">
        <v>955</v>
      </c>
      <c r="G98" s="19">
        <v>10583</v>
      </c>
      <c r="H98" s="19">
        <v>0.41</v>
      </c>
      <c r="I98" s="57">
        <f t="shared" si="4"/>
        <v>4339.03</v>
      </c>
    </row>
    <row r="99" spans="1:9">
      <c r="A99" s="41"/>
      <c r="B99" s="24"/>
      <c r="C99" s="686" t="s">
        <v>272</v>
      </c>
      <c r="D99" s="686"/>
      <c r="E99" s="686"/>
      <c r="F99" s="33"/>
      <c r="G99" s="33"/>
      <c r="H99" s="33"/>
      <c r="I99" s="62">
        <f>SUM(I97:I98)</f>
        <v>4339.03</v>
      </c>
    </row>
    <row r="100" spans="1:9">
      <c r="A100" s="42"/>
      <c r="B100" s="28" t="s">
        <v>273</v>
      </c>
      <c r="C100" s="668" t="s">
        <v>274</v>
      </c>
      <c r="D100" s="668"/>
      <c r="E100" s="668"/>
      <c r="F100" s="34" t="s">
        <v>204</v>
      </c>
      <c r="G100" s="19"/>
      <c r="H100" s="19"/>
      <c r="I100" s="57"/>
    </row>
    <row r="101" spans="1:9" ht="26.25" customHeight="1">
      <c r="A101" s="45" t="s">
        <v>276</v>
      </c>
      <c r="B101" s="27" t="s">
        <v>275</v>
      </c>
      <c r="C101" s="667" t="s">
        <v>277</v>
      </c>
      <c r="D101" s="667"/>
      <c r="E101" s="667"/>
      <c r="F101" s="34" t="s">
        <v>954</v>
      </c>
      <c r="G101" s="55">
        <v>41</v>
      </c>
      <c r="H101" s="55">
        <v>1479.48</v>
      </c>
      <c r="I101" s="58">
        <f t="shared" si="4"/>
        <v>60658.68</v>
      </c>
    </row>
    <row r="102" spans="1:9" ht="30.75" customHeight="1">
      <c r="A102" s="45" t="s">
        <v>279</v>
      </c>
      <c r="B102" s="27" t="s">
        <v>278</v>
      </c>
      <c r="C102" s="667" t="s">
        <v>280</v>
      </c>
      <c r="D102" s="667"/>
      <c r="E102" s="667"/>
      <c r="F102" s="34" t="s">
        <v>954</v>
      </c>
      <c r="G102" s="55">
        <v>41</v>
      </c>
      <c r="H102" s="55">
        <v>1826.3</v>
      </c>
      <c r="I102" s="58">
        <f t="shared" si="4"/>
        <v>74878.3</v>
      </c>
    </row>
    <row r="103" spans="1:9" ht="30" customHeight="1">
      <c r="A103" s="45" t="s">
        <v>282</v>
      </c>
      <c r="B103" s="27" t="s">
        <v>281</v>
      </c>
      <c r="C103" s="667" t="s">
        <v>283</v>
      </c>
      <c r="D103" s="667"/>
      <c r="E103" s="667"/>
      <c r="F103" s="34" t="s">
        <v>954</v>
      </c>
      <c r="G103" s="55">
        <v>4</v>
      </c>
      <c r="H103" s="55">
        <v>2019.5</v>
      </c>
      <c r="I103" s="58">
        <f t="shared" si="4"/>
        <v>8078</v>
      </c>
    </row>
    <row r="104" spans="1:9">
      <c r="A104" s="41"/>
      <c r="B104" s="24"/>
      <c r="C104" s="686" t="s">
        <v>284</v>
      </c>
      <c r="D104" s="686"/>
      <c r="E104" s="686"/>
      <c r="F104" s="33"/>
      <c r="G104" s="33"/>
      <c r="H104" s="33"/>
      <c r="I104" s="62">
        <f>SUM(I101:I103)</f>
        <v>143614.98000000001</v>
      </c>
    </row>
    <row r="105" spans="1:9">
      <c r="A105" s="42"/>
      <c r="B105" s="25">
        <v>2</v>
      </c>
      <c r="C105" s="668" t="s">
        <v>285</v>
      </c>
      <c r="D105" s="668"/>
      <c r="E105" s="668"/>
      <c r="F105" s="34" t="s">
        <v>204</v>
      </c>
      <c r="G105" s="19"/>
      <c r="H105" s="19"/>
      <c r="I105" s="57"/>
    </row>
    <row r="106" spans="1:9">
      <c r="A106" s="42"/>
      <c r="B106" s="28" t="s">
        <v>25</v>
      </c>
      <c r="C106" s="668" t="s">
        <v>219</v>
      </c>
      <c r="D106" s="668"/>
      <c r="E106" s="668"/>
      <c r="F106" s="34" t="s">
        <v>204</v>
      </c>
      <c r="G106" s="19"/>
      <c r="H106" s="19"/>
      <c r="I106" s="57"/>
    </row>
    <row r="107" spans="1:9">
      <c r="A107" s="45" t="s">
        <v>181</v>
      </c>
      <c r="B107" s="27" t="s">
        <v>286</v>
      </c>
      <c r="C107" s="667" t="s">
        <v>220</v>
      </c>
      <c r="D107" s="667"/>
      <c r="E107" s="667"/>
      <c r="F107" s="34" t="s">
        <v>953</v>
      </c>
      <c r="G107" s="19">
        <v>3640.2599999999993</v>
      </c>
      <c r="H107" s="19">
        <v>7.44</v>
      </c>
      <c r="I107" s="57">
        <f t="shared" si="4"/>
        <v>27083.53</v>
      </c>
    </row>
    <row r="108" spans="1:9">
      <c r="A108" s="45" t="s">
        <v>288</v>
      </c>
      <c r="B108" s="27" t="s">
        <v>287</v>
      </c>
      <c r="C108" s="667" t="s">
        <v>289</v>
      </c>
      <c r="D108" s="667"/>
      <c r="E108" s="667"/>
      <c r="F108" s="34" t="s">
        <v>953</v>
      </c>
      <c r="G108" s="19">
        <v>1133.99</v>
      </c>
      <c r="H108" s="19">
        <v>20.149999999999999</v>
      </c>
      <c r="I108" s="57">
        <f t="shared" si="4"/>
        <v>22849.9</v>
      </c>
    </row>
    <row r="109" spans="1:9">
      <c r="A109" s="45" t="s">
        <v>291</v>
      </c>
      <c r="B109" s="27" t="s">
        <v>290</v>
      </c>
      <c r="C109" s="667" t="s">
        <v>292</v>
      </c>
      <c r="D109" s="667"/>
      <c r="E109" s="667"/>
      <c r="F109" s="34" t="s">
        <v>953</v>
      </c>
      <c r="G109" s="19">
        <v>1133.99</v>
      </c>
      <c r="H109" s="19">
        <v>44.06</v>
      </c>
      <c r="I109" s="57">
        <f t="shared" si="4"/>
        <v>49963.6</v>
      </c>
    </row>
    <row r="110" spans="1:9">
      <c r="A110" s="41"/>
      <c r="B110" s="24"/>
      <c r="C110" s="686" t="s">
        <v>223</v>
      </c>
      <c r="D110" s="686"/>
      <c r="E110" s="686"/>
      <c r="F110" s="33"/>
      <c r="G110" s="33"/>
      <c r="H110" s="33"/>
      <c r="I110" s="62">
        <f>SUM(I107:I109)</f>
        <v>99897.03</v>
      </c>
    </row>
    <row r="111" spans="1:9">
      <c r="A111" s="42"/>
      <c r="B111" s="28" t="s">
        <v>27</v>
      </c>
      <c r="C111" s="668" t="s">
        <v>231</v>
      </c>
      <c r="D111" s="668"/>
      <c r="E111" s="668"/>
      <c r="F111" s="34" t="s">
        <v>204</v>
      </c>
      <c r="G111" s="19"/>
      <c r="H111" s="19"/>
      <c r="I111" s="57">
        <f t="shared" si="4"/>
        <v>0</v>
      </c>
    </row>
    <row r="112" spans="1:9">
      <c r="A112" s="47" t="s">
        <v>294</v>
      </c>
      <c r="B112" s="27" t="s">
        <v>293</v>
      </c>
      <c r="C112" s="667" t="s">
        <v>295</v>
      </c>
      <c r="D112" s="667"/>
      <c r="E112" s="667"/>
      <c r="F112" s="34" t="s">
        <v>962</v>
      </c>
      <c r="G112" s="19">
        <v>23308.880000000001</v>
      </c>
      <c r="H112" s="19">
        <v>27.55</v>
      </c>
      <c r="I112" s="57">
        <f t="shared" si="4"/>
        <v>642159.64</v>
      </c>
    </row>
    <row r="113" spans="1:9">
      <c r="A113" s="45">
        <v>73692</v>
      </c>
      <c r="B113" s="27" t="s">
        <v>296</v>
      </c>
      <c r="C113" s="667" t="s">
        <v>239</v>
      </c>
      <c r="D113" s="667"/>
      <c r="E113" s="667"/>
      <c r="F113" s="34" t="s">
        <v>962</v>
      </c>
      <c r="G113" s="19">
        <v>1123.5700000000002</v>
      </c>
      <c r="H113" s="19">
        <v>110.21</v>
      </c>
      <c r="I113" s="57">
        <f t="shared" si="4"/>
        <v>123828.65</v>
      </c>
    </row>
    <row r="114" spans="1:9" ht="27.75" customHeight="1">
      <c r="A114" s="45" t="s">
        <v>241</v>
      </c>
      <c r="B114" s="27" t="s">
        <v>297</v>
      </c>
      <c r="C114" s="667" t="s">
        <v>242</v>
      </c>
      <c r="D114" s="667"/>
      <c r="E114" s="667"/>
      <c r="F114" s="34" t="s">
        <v>962</v>
      </c>
      <c r="G114" s="55">
        <v>32136.090000000004</v>
      </c>
      <c r="H114" s="55">
        <v>18.260000000000002</v>
      </c>
      <c r="I114" s="58">
        <f t="shared" si="4"/>
        <v>586805</v>
      </c>
    </row>
    <row r="115" spans="1:9">
      <c r="A115" s="41"/>
      <c r="B115" s="24"/>
      <c r="C115" s="686" t="s">
        <v>243</v>
      </c>
      <c r="D115" s="686"/>
      <c r="E115" s="686"/>
      <c r="F115" s="33"/>
      <c r="G115" s="33"/>
      <c r="H115" s="33"/>
      <c r="I115" s="62">
        <f>SUM(I111:I114)</f>
        <v>1352793.29</v>
      </c>
    </row>
    <row r="116" spans="1:9">
      <c r="A116" s="42"/>
      <c r="B116" s="28" t="s">
        <v>29</v>
      </c>
      <c r="C116" s="668" t="s">
        <v>298</v>
      </c>
      <c r="D116" s="668"/>
      <c r="E116" s="668"/>
      <c r="F116" s="34" t="s">
        <v>204</v>
      </c>
      <c r="G116" s="19"/>
      <c r="H116" s="19"/>
      <c r="I116" s="57"/>
    </row>
    <row r="117" spans="1:9">
      <c r="A117" s="45" t="s">
        <v>300</v>
      </c>
      <c r="B117" s="27" t="s">
        <v>299</v>
      </c>
      <c r="C117" s="667" t="s">
        <v>301</v>
      </c>
      <c r="D117" s="667"/>
      <c r="E117" s="667"/>
      <c r="F117" s="34" t="s">
        <v>955</v>
      </c>
      <c r="G117" s="19">
        <v>31745</v>
      </c>
      <c r="H117" s="19">
        <v>14.69</v>
      </c>
      <c r="I117" s="57">
        <f t="shared" si="4"/>
        <v>466334.05</v>
      </c>
    </row>
    <row r="118" spans="1:9">
      <c r="A118" s="45" t="s">
        <v>303</v>
      </c>
      <c r="B118" s="27" t="s">
        <v>302</v>
      </c>
      <c r="C118" s="667" t="s">
        <v>304</v>
      </c>
      <c r="D118" s="667"/>
      <c r="E118" s="667"/>
      <c r="F118" s="34" t="s">
        <v>954</v>
      </c>
      <c r="G118" s="19">
        <v>828</v>
      </c>
      <c r="H118" s="19">
        <v>32.700000000000003</v>
      </c>
      <c r="I118" s="57">
        <f t="shared" si="4"/>
        <v>27075.599999999999</v>
      </c>
    </row>
    <row r="119" spans="1:9">
      <c r="A119" s="45" t="s">
        <v>306</v>
      </c>
      <c r="B119" s="27" t="s">
        <v>305</v>
      </c>
      <c r="C119" s="667" t="s">
        <v>307</v>
      </c>
      <c r="D119" s="667"/>
      <c r="E119" s="667"/>
      <c r="F119" s="34" t="s">
        <v>954</v>
      </c>
      <c r="G119" s="19">
        <v>202</v>
      </c>
      <c r="H119" s="19">
        <v>48.96</v>
      </c>
      <c r="I119" s="57">
        <f t="shared" si="4"/>
        <v>9889.92</v>
      </c>
    </row>
    <row r="120" spans="1:9">
      <c r="A120" s="45" t="s">
        <v>309</v>
      </c>
      <c r="B120" s="27" t="s">
        <v>308</v>
      </c>
      <c r="C120" s="667" t="s">
        <v>310</v>
      </c>
      <c r="D120" s="667"/>
      <c r="E120" s="667"/>
      <c r="F120" s="34" t="s">
        <v>954</v>
      </c>
      <c r="G120" s="19">
        <v>185</v>
      </c>
      <c r="H120" s="19">
        <v>51.11</v>
      </c>
      <c r="I120" s="57">
        <f t="shared" si="4"/>
        <v>9455.35</v>
      </c>
    </row>
    <row r="121" spans="1:9">
      <c r="A121" s="45" t="s">
        <v>312</v>
      </c>
      <c r="B121" s="27" t="s">
        <v>311</v>
      </c>
      <c r="C121" s="667" t="s">
        <v>313</v>
      </c>
      <c r="D121" s="667"/>
      <c r="E121" s="667"/>
      <c r="F121" s="34" t="s">
        <v>954</v>
      </c>
      <c r="G121" s="19">
        <v>99</v>
      </c>
      <c r="H121" s="19">
        <v>104.19</v>
      </c>
      <c r="I121" s="57">
        <f t="shared" si="4"/>
        <v>10314.81</v>
      </c>
    </row>
    <row r="122" spans="1:9">
      <c r="A122" s="45" t="s">
        <v>315</v>
      </c>
      <c r="B122" s="27" t="s">
        <v>314</v>
      </c>
      <c r="C122" s="667" t="s">
        <v>316</v>
      </c>
      <c r="D122" s="667"/>
      <c r="E122" s="667"/>
      <c r="F122" s="34" t="s">
        <v>954</v>
      </c>
      <c r="G122" s="19">
        <v>1702</v>
      </c>
      <c r="H122" s="19">
        <v>19.55</v>
      </c>
      <c r="I122" s="57">
        <f t="shared" si="4"/>
        <v>33274.1</v>
      </c>
    </row>
    <row r="123" spans="1:9">
      <c r="A123" s="45">
        <v>303</v>
      </c>
      <c r="B123" s="27" t="s">
        <v>317</v>
      </c>
      <c r="C123" s="667" t="s">
        <v>318</v>
      </c>
      <c r="D123" s="667"/>
      <c r="E123" s="667"/>
      <c r="F123" s="34" t="s">
        <v>954</v>
      </c>
      <c r="G123" s="19">
        <v>1475</v>
      </c>
      <c r="H123" s="19">
        <v>2.9</v>
      </c>
      <c r="I123" s="57">
        <f t="shared" si="4"/>
        <v>4277.5</v>
      </c>
    </row>
    <row r="124" spans="1:9">
      <c r="A124" s="41"/>
      <c r="B124" s="24"/>
      <c r="C124" s="686" t="s">
        <v>319</v>
      </c>
      <c r="D124" s="686"/>
      <c r="E124" s="686"/>
      <c r="F124" s="38"/>
      <c r="G124" s="33"/>
      <c r="H124" s="33"/>
      <c r="I124" s="62">
        <f>SUM(I117:I123)</f>
        <v>560621.32999999996</v>
      </c>
    </row>
    <row r="125" spans="1:9">
      <c r="A125" s="42"/>
      <c r="B125" s="28" t="s">
        <v>31</v>
      </c>
      <c r="C125" s="668" t="s">
        <v>274</v>
      </c>
      <c r="D125" s="668"/>
      <c r="E125" s="668"/>
      <c r="F125" s="34" t="s">
        <v>204</v>
      </c>
      <c r="G125" s="19"/>
      <c r="H125" s="19"/>
      <c r="I125" s="57"/>
    </row>
    <row r="126" spans="1:9" ht="30" customHeight="1">
      <c r="A126" s="45" t="s">
        <v>321</v>
      </c>
      <c r="B126" s="27" t="s">
        <v>320</v>
      </c>
      <c r="C126" s="667" t="s">
        <v>322</v>
      </c>
      <c r="D126" s="667"/>
      <c r="E126" s="667"/>
      <c r="F126" s="34" t="s">
        <v>954</v>
      </c>
      <c r="G126" s="55">
        <v>1395</v>
      </c>
      <c r="H126" s="55">
        <v>170.99</v>
      </c>
      <c r="I126" s="58">
        <f t="shared" si="4"/>
        <v>238531.05</v>
      </c>
    </row>
    <row r="127" spans="1:9" ht="15" customHeight="1">
      <c r="A127" s="41"/>
      <c r="B127" s="24"/>
      <c r="C127" s="686" t="s">
        <v>284</v>
      </c>
      <c r="D127" s="686"/>
      <c r="E127" s="686"/>
      <c r="F127" s="33"/>
      <c r="G127" s="33"/>
      <c r="H127" s="33"/>
      <c r="I127" s="62">
        <f>SUM(I126)</f>
        <v>238531.05</v>
      </c>
    </row>
    <row r="128" spans="1:9">
      <c r="A128" s="42"/>
      <c r="B128" s="25">
        <v>3</v>
      </c>
      <c r="C128" s="668" t="s">
        <v>323</v>
      </c>
      <c r="D128" s="668"/>
      <c r="E128" s="668"/>
      <c r="F128" s="34" t="s">
        <v>204</v>
      </c>
      <c r="G128" s="19"/>
      <c r="H128" s="19"/>
      <c r="I128" s="57"/>
    </row>
    <row r="129" spans="1:9">
      <c r="A129" s="42"/>
      <c r="B129" s="28" t="s">
        <v>50</v>
      </c>
      <c r="C129" s="668" t="s">
        <v>207</v>
      </c>
      <c r="D129" s="668"/>
      <c r="E129" s="668"/>
      <c r="F129" s="34" t="s">
        <v>204</v>
      </c>
      <c r="G129" s="19"/>
      <c r="H129" s="19"/>
      <c r="I129" s="57"/>
    </row>
    <row r="130" spans="1:9">
      <c r="A130" s="45" t="s">
        <v>209</v>
      </c>
      <c r="B130" s="27" t="s">
        <v>324</v>
      </c>
      <c r="C130" s="667" t="s">
        <v>325</v>
      </c>
      <c r="D130" s="667"/>
      <c r="E130" s="667"/>
      <c r="F130" s="34" t="s">
        <v>953</v>
      </c>
      <c r="G130" s="19">
        <v>5653</v>
      </c>
      <c r="H130" s="19">
        <v>2.34</v>
      </c>
      <c r="I130" s="57">
        <f t="shared" si="4"/>
        <v>13228.02</v>
      </c>
    </row>
    <row r="131" spans="1:9">
      <c r="A131" s="41"/>
      <c r="B131" s="24"/>
      <c r="C131" s="686" t="s">
        <v>211</v>
      </c>
      <c r="D131" s="686"/>
      <c r="E131" s="686"/>
      <c r="F131" s="33"/>
      <c r="G131" s="33"/>
      <c r="H131" s="33"/>
      <c r="I131" s="62">
        <f>SUM(I130)</f>
        <v>13228.02</v>
      </c>
    </row>
    <row r="132" spans="1:9">
      <c r="A132" s="42"/>
      <c r="B132" s="28" t="s">
        <v>52</v>
      </c>
      <c r="C132" s="668" t="s">
        <v>225</v>
      </c>
      <c r="D132" s="668"/>
      <c r="E132" s="668"/>
      <c r="F132" s="34" t="s">
        <v>204</v>
      </c>
      <c r="G132" s="19"/>
      <c r="H132" s="19"/>
      <c r="I132" s="57"/>
    </row>
    <row r="133" spans="1:9">
      <c r="A133" s="45" t="s">
        <v>227</v>
      </c>
      <c r="B133" s="27" t="s">
        <v>326</v>
      </c>
      <c r="C133" s="667" t="s">
        <v>228</v>
      </c>
      <c r="D133" s="667"/>
      <c r="E133" s="667"/>
      <c r="F133" s="34" t="s">
        <v>963</v>
      </c>
      <c r="G133" s="19">
        <v>1800</v>
      </c>
      <c r="H133" s="19">
        <v>6.6</v>
      </c>
      <c r="I133" s="57">
        <f t="shared" si="4"/>
        <v>11880</v>
      </c>
    </row>
    <row r="134" spans="1:9">
      <c r="A134" s="42"/>
      <c r="B134" s="28" t="s">
        <v>55</v>
      </c>
      <c r="C134" s="668" t="s">
        <v>231</v>
      </c>
      <c r="D134" s="668"/>
      <c r="E134" s="668"/>
      <c r="F134" s="34" t="s">
        <v>204</v>
      </c>
      <c r="G134" s="19"/>
      <c r="H134" s="19"/>
      <c r="I134" s="57"/>
    </row>
    <row r="135" spans="1:9" ht="28.5" customHeight="1">
      <c r="A135" s="45">
        <v>83343</v>
      </c>
      <c r="B135" s="27" t="s">
        <v>327</v>
      </c>
      <c r="C135" s="667" t="s">
        <v>328</v>
      </c>
      <c r="D135" s="667"/>
      <c r="E135" s="667"/>
      <c r="F135" s="34" t="s">
        <v>962</v>
      </c>
      <c r="G135" s="55">
        <v>376</v>
      </c>
      <c r="H135" s="55">
        <v>13.29</v>
      </c>
      <c r="I135" s="58">
        <f t="shared" si="4"/>
        <v>4997.04</v>
      </c>
    </row>
    <row r="136" spans="1:9">
      <c r="A136" s="45">
        <v>5622</v>
      </c>
      <c r="B136" s="27" t="s">
        <v>329</v>
      </c>
      <c r="C136" s="667" t="s">
        <v>330</v>
      </c>
      <c r="D136" s="667"/>
      <c r="E136" s="667"/>
      <c r="F136" s="34" t="s">
        <v>964</v>
      </c>
      <c r="G136" s="19">
        <v>84</v>
      </c>
      <c r="H136" s="19">
        <v>4.54</v>
      </c>
      <c r="I136" s="57">
        <f t="shared" si="4"/>
        <v>381.36</v>
      </c>
    </row>
    <row r="137" spans="1:9" ht="30" customHeight="1">
      <c r="A137" s="45" t="s">
        <v>241</v>
      </c>
      <c r="B137" s="27" t="s">
        <v>331</v>
      </c>
      <c r="C137" s="667" t="s">
        <v>242</v>
      </c>
      <c r="D137" s="667"/>
      <c r="E137" s="667"/>
      <c r="F137" s="34" t="s">
        <v>956</v>
      </c>
      <c r="G137" s="55">
        <v>3429.8</v>
      </c>
      <c r="H137" s="55">
        <v>18.260000000000002</v>
      </c>
      <c r="I137" s="58">
        <f t="shared" si="4"/>
        <v>62628.15</v>
      </c>
    </row>
    <row r="138" spans="1:9">
      <c r="A138" s="41"/>
      <c r="B138" s="24"/>
      <c r="C138" s="686" t="s">
        <v>332</v>
      </c>
      <c r="D138" s="686"/>
      <c r="E138" s="686"/>
      <c r="F138" s="33"/>
      <c r="G138" s="33"/>
      <c r="H138" s="33"/>
      <c r="I138" s="62">
        <f>SUM(I133:I137)</f>
        <v>79886.55</v>
      </c>
    </row>
    <row r="139" spans="1:9">
      <c r="A139" s="42"/>
      <c r="B139" s="28" t="s">
        <v>58</v>
      </c>
      <c r="C139" s="668" t="s">
        <v>245</v>
      </c>
      <c r="D139" s="668"/>
      <c r="E139" s="668"/>
      <c r="F139" s="34" t="s">
        <v>204</v>
      </c>
      <c r="G139" s="19"/>
      <c r="H139" s="19"/>
      <c r="I139" s="57"/>
    </row>
    <row r="140" spans="1:9">
      <c r="A140" s="45">
        <v>83868</v>
      </c>
      <c r="B140" s="27" t="s">
        <v>333</v>
      </c>
      <c r="C140" s="667" t="s">
        <v>334</v>
      </c>
      <c r="D140" s="667"/>
      <c r="E140" s="667"/>
      <c r="F140" s="34" t="s">
        <v>953</v>
      </c>
      <c r="G140" s="19">
        <v>49.5</v>
      </c>
      <c r="H140" s="19">
        <v>49.86</v>
      </c>
      <c r="I140" s="57">
        <f t="shared" si="4"/>
        <v>2468.0700000000002</v>
      </c>
    </row>
    <row r="141" spans="1:9">
      <c r="A141" s="42"/>
      <c r="B141" s="28" t="s">
        <v>60</v>
      </c>
      <c r="C141" s="668" t="s">
        <v>335</v>
      </c>
      <c r="D141" s="668"/>
      <c r="E141" s="668"/>
      <c r="F141" s="34" t="s">
        <v>204</v>
      </c>
      <c r="G141" s="19"/>
      <c r="H141" s="19"/>
      <c r="I141" s="57"/>
    </row>
    <row r="142" spans="1:9" ht="28.5" customHeight="1">
      <c r="A142" s="45">
        <v>72898</v>
      </c>
      <c r="B142" s="27" t="s">
        <v>336</v>
      </c>
      <c r="C142" s="667" t="s">
        <v>337</v>
      </c>
      <c r="D142" s="667"/>
      <c r="E142" s="667"/>
      <c r="F142" s="34" t="s">
        <v>962</v>
      </c>
      <c r="G142" s="55">
        <v>350.9</v>
      </c>
      <c r="H142" s="55">
        <v>1.06</v>
      </c>
      <c r="I142" s="58">
        <f t="shared" ref="I142:I196" si="5">ROUND(G142*H142,2)</f>
        <v>371.95</v>
      </c>
    </row>
    <row r="143" spans="1:9">
      <c r="A143" s="45" t="s">
        <v>339</v>
      </c>
      <c r="B143" s="27" t="s">
        <v>338</v>
      </c>
      <c r="C143" s="667" t="s">
        <v>340</v>
      </c>
      <c r="D143" s="667"/>
      <c r="E143" s="667"/>
      <c r="F143" s="34" t="s">
        <v>962</v>
      </c>
      <c r="G143" s="19">
        <v>350.9</v>
      </c>
      <c r="H143" s="19">
        <v>13.63</v>
      </c>
      <c r="I143" s="57">
        <f t="shared" si="5"/>
        <v>4782.7700000000004</v>
      </c>
    </row>
    <row r="144" spans="1:9">
      <c r="A144" s="45" t="s">
        <v>342</v>
      </c>
      <c r="B144" s="27" t="s">
        <v>341</v>
      </c>
      <c r="C144" s="667" t="s">
        <v>343</v>
      </c>
      <c r="D144" s="667"/>
      <c r="E144" s="667"/>
      <c r="F144" s="34" t="s">
        <v>962</v>
      </c>
      <c r="G144" s="19">
        <v>3623.4</v>
      </c>
      <c r="H144" s="19">
        <v>3.68</v>
      </c>
      <c r="I144" s="57">
        <f t="shared" si="5"/>
        <v>13334.11</v>
      </c>
    </row>
    <row r="145" spans="1:9" ht="27.75" customHeight="1">
      <c r="A145" s="45">
        <v>72898</v>
      </c>
      <c r="B145" s="27" t="s">
        <v>344</v>
      </c>
      <c r="C145" s="667" t="s">
        <v>337</v>
      </c>
      <c r="D145" s="667"/>
      <c r="E145" s="667"/>
      <c r="F145" s="34" t="s">
        <v>962</v>
      </c>
      <c r="G145" s="55">
        <v>376</v>
      </c>
      <c r="H145" s="55">
        <v>1.06</v>
      </c>
      <c r="I145" s="58">
        <f t="shared" si="5"/>
        <v>398.56</v>
      </c>
    </row>
    <row r="146" spans="1:9">
      <c r="A146" s="45" t="s">
        <v>339</v>
      </c>
      <c r="B146" s="27" t="s">
        <v>345</v>
      </c>
      <c r="C146" s="667" t="s">
        <v>340</v>
      </c>
      <c r="D146" s="667"/>
      <c r="E146" s="667"/>
      <c r="F146" s="34" t="s">
        <v>962</v>
      </c>
      <c r="G146" s="19">
        <v>376</v>
      </c>
      <c r="H146" s="19">
        <v>13.63</v>
      </c>
      <c r="I146" s="57">
        <f t="shared" si="5"/>
        <v>5124.88</v>
      </c>
    </row>
    <row r="147" spans="1:9">
      <c r="A147" s="41"/>
      <c r="B147" s="24"/>
      <c r="C147" s="686" t="s">
        <v>346</v>
      </c>
      <c r="D147" s="686"/>
      <c r="E147" s="686"/>
      <c r="F147" s="38"/>
      <c r="G147" s="33"/>
      <c r="H147" s="33"/>
      <c r="I147" s="62">
        <f>SUM(I139:I146)</f>
        <v>26480.340000000004</v>
      </c>
    </row>
    <row r="148" spans="1:9">
      <c r="A148" s="42"/>
      <c r="B148" s="28" t="s">
        <v>62</v>
      </c>
      <c r="C148" s="668" t="s">
        <v>347</v>
      </c>
      <c r="D148" s="668"/>
      <c r="E148" s="668"/>
      <c r="F148" s="34" t="s">
        <v>204</v>
      </c>
      <c r="G148" s="19"/>
      <c r="H148" s="19"/>
      <c r="I148" s="57"/>
    </row>
    <row r="149" spans="1:9">
      <c r="A149" s="45" t="s">
        <v>349</v>
      </c>
      <c r="B149" s="27" t="s">
        <v>348</v>
      </c>
      <c r="C149" s="667" t="s">
        <v>350</v>
      </c>
      <c r="D149" s="667"/>
      <c r="E149" s="667"/>
      <c r="F149" s="34" t="s">
        <v>962</v>
      </c>
      <c r="G149" s="19">
        <v>22</v>
      </c>
      <c r="H149" s="19">
        <v>165.36</v>
      </c>
      <c r="I149" s="57">
        <f t="shared" si="5"/>
        <v>3637.92</v>
      </c>
    </row>
    <row r="150" spans="1:9" ht="25.5" customHeight="1">
      <c r="A150" s="45">
        <v>6042</v>
      </c>
      <c r="B150" s="27" t="s">
        <v>351</v>
      </c>
      <c r="C150" s="667" t="s">
        <v>352</v>
      </c>
      <c r="D150" s="667"/>
      <c r="E150" s="667"/>
      <c r="F150" s="34" t="s">
        <v>962</v>
      </c>
      <c r="G150" s="55">
        <v>3.8</v>
      </c>
      <c r="H150" s="55">
        <v>403.56</v>
      </c>
      <c r="I150" s="58">
        <f t="shared" si="5"/>
        <v>1533.53</v>
      </c>
    </row>
    <row r="151" spans="1:9">
      <c r="A151" s="45" t="s">
        <v>354</v>
      </c>
      <c r="B151" s="27" t="s">
        <v>353</v>
      </c>
      <c r="C151" s="667" t="s">
        <v>355</v>
      </c>
      <c r="D151" s="667"/>
      <c r="E151" s="667"/>
      <c r="F151" s="34" t="s">
        <v>965</v>
      </c>
      <c r="G151" s="19">
        <v>4618.58</v>
      </c>
      <c r="H151" s="19">
        <v>8.0500000000000007</v>
      </c>
      <c r="I151" s="57">
        <f t="shared" si="5"/>
        <v>37179.57</v>
      </c>
    </row>
    <row r="152" spans="1:9">
      <c r="A152" s="45" t="s">
        <v>357</v>
      </c>
      <c r="B152" s="27" t="s">
        <v>356</v>
      </c>
      <c r="C152" s="667" t="s">
        <v>358</v>
      </c>
      <c r="D152" s="667"/>
      <c r="E152" s="667"/>
      <c r="F152" s="34" t="s">
        <v>965</v>
      </c>
      <c r="G152" s="19">
        <v>72.83</v>
      </c>
      <c r="H152" s="19">
        <v>7.89</v>
      </c>
      <c r="I152" s="57">
        <f t="shared" si="5"/>
        <v>574.63</v>
      </c>
    </row>
    <row r="153" spans="1:9" ht="30.75" customHeight="1">
      <c r="A153" s="45" t="s">
        <v>360</v>
      </c>
      <c r="B153" s="27" t="s">
        <v>359</v>
      </c>
      <c r="C153" s="667" t="s">
        <v>361</v>
      </c>
      <c r="D153" s="667"/>
      <c r="E153" s="667"/>
      <c r="F153" s="34" t="s">
        <v>964</v>
      </c>
      <c r="G153" s="55">
        <v>245.74</v>
      </c>
      <c r="H153" s="55">
        <v>46</v>
      </c>
      <c r="I153" s="58">
        <f t="shared" si="5"/>
        <v>11304.04</v>
      </c>
    </row>
    <row r="154" spans="1:9">
      <c r="A154" s="45" t="s">
        <v>363</v>
      </c>
      <c r="B154" s="27" t="s">
        <v>362</v>
      </c>
      <c r="C154" s="667" t="s">
        <v>364</v>
      </c>
      <c r="D154" s="667"/>
      <c r="E154" s="667"/>
      <c r="F154" s="34" t="s">
        <v>962</v>
      </c>
      <c r="G154" s="19">
        <v>30.61</v>
      </c>
      <c r="H154" s="19">
        <v>531.03</v>
      </c>
      <c r="I154" s="57">
        <f t="shared" si="5"/>
        <v>16254.83</v>
      </c>
    </row>
    <row r="155" spans="1:9">
      <c r="A155" s="45">
        <v>6042</v>
      </c>
      <c r="B155" s="27" t="s">
        <v>365</v>
      </c>
      <c r="C155" s="667" t="s">
        <v>366</v>
      </c>
      <c r="D155" s="667"/>
      <c r="E155" s="667"/>
      <c r="F155" s="34" t="s">
        <v>956</v>
      </c>
      <c r="G155" s="19">
        <v>4</v>
      </c>
      <c r="H155" s="19">
        <v>403.56</v>
      </c>
      <c r="I155" s="57">
        <f t="shared" si="5"/>
        <v>1614.24</v>
      </c>
    </row>
    <row r="156" spans="1:9">
      <c r="A156" s="41"/>
      <c r="B156" s="24"/>
      <c r="C156" s="686" t="s">
        <v>367</v>
      </c>
      <c r="D156" s="686"/>
      <c r="E156" s="686"/>
      <c r="F156" s="33"/>
      <c r="G156" s="33"/>
      <c r="H156" s="33"/>
      <c r="I156" s="62">
        <f>SUM(I149:I155)</f>
        <v>72098.759999999995</v>
      </c>
    </row>
    <row r="157" spans="1:9">
      <c r="A157" s="42"/>
      <c r="B157" s="28" t="s">
        <v>65</v>
      </c>
      <c r="C157" s="668" t="s">
        <v>368</v>
      </c>
      <c r="D157" s="668"/>
      <c r="E157" s="668"/>
      <c r="F157" s="34" t="s">
        <v>204</v>
      </c>
      <c r="G157" s="19"/>
      <c r="H157" s="19"/>
      <c r="I157" s="57"/>
    </row>
    <row r="158" spans="1:9">
      <c r="A158" s="45">
        <v>87878</v>
      </c>
      <c r="B158" s="27" t="s">
        <v>369</v>
      </c>
      <c r="C158" s="667" t="s">
        <v>370</v>
      </c>
      <c r="D158" s="667"/>
      <c r="E158" s="667"/>
      <c r="F158" s="34" t="s">
        <v>964</v>
      </c>
      <c r="G158" s="19">
        <v>162</v>
      </c>
      <c r="H158" s="19">
        <v>3.48</v>
      </c>
      <c r="I158" s="57">
        <f t="shared" si="5"/>
        <v>563.76</v>
      </c>
    </row>
    <row r="159" spans="1:9">
      <c r="A159" s="45" t="s">
        <v>372</v>
      </c>
      <c r="B159" s="27" t="s">
        <v>371</v>
      </c>
      <c r="C159" s="667" t="s">
        <v>373</v>
      </c>
      <c r="D159" s="667"/>
      <c r="E159" s="667"/>
      <c r="F159" s="34" t="s">
        <v>964</v>
      </c>
      <c r="G159" s="19">
        <v>205</v>
      </c>
      <c r="H159" s="19">
        <v>77.14</v>
      </c>
      <c r="I159" s="57">
        <f t="shared" si="5"/>
        <v>15813.7</v>
      </c>
    </row>
    <row r="160" spans="1:9">
      <c r="A160" s="41"/>
      <c r="B160" s="24"/>
      <c r="C160" s="686" t="s">
        <v>374</v>
      </c>
      <c r="D160" s="686"/>
      <c r="E160" s="686"/>
      <c r="F160" s="33"/>
      <c r="G160" s="33"/>
      <c r="H160" s="33"/>
      <c r="I160" s="62">
        <f>SUM(I158:I159)</f>
        <v>16377.460000000001</v>
      </c>
    </row>
    <row r="161" spans="1:9">
      <c r="A161" s="42"/>
      <c r="B161" s="28" t="s">
        <v>67</v>
      </c>
      <c r="C161" s="668" t="s">
        <v>375</v>
      </c>
      <c r="D161" s="668"/>
      <c r="E161" s="668"/>
      <c r="F161" s="34" t="s">
        <v>204</v>
      </c>
      <c r="G161" s="19"/>
      <c r="H161" s="19"/>
      <c r="I161" s="57"/>
    </row>
    <row r="162" spans="1:9">
      <c r="A162" s="43" t="s">
        <v>377</v>
      </c>
      <c r="B162" s="26" t="s">
        <v>376</v>
      </c>
      <c r="C162" s="667" t="s">
        <v>378</v>
      </c>
      <c r="D162" s="667"/>
      <c r="E162" s="667"/>
      <c r="F162" s="34"/>
      <c r="G162" s="19">
        <v>1</v>
      </c>
      <c r="H162" s="19">
        <v>7464.88</v>
      </c>
      <c r="I162" s="57">
        <f t="shared" si="5"/>
        <v>7464.88</v>
      </c>
    </row>
    <row r="163" spans="1:9">
      <c r="A163" s="43" t="s">
        <v>380</v>
      </c>
      <c r="B163" s="26" t="s">
        <v>379</v>
      </c>
      <c r="C163" s="667" t="s">
        <v>381</v>
      </c>
      <c r="D163" s="667"/>
      <c r="E163" s="667"/>
      <c r="F163" s="35" t="s">
        <v>964</v>
      </c>
      <c r="G163" s="19">
        <v>0.2</v>
      </c>
      <c r="H163" s="19">
        <v>269.33999999999997</v>
      </c>
      <c r="I163" s="57">
        <f t="shared" si="5"/>
        <v>53.87</v>
      </c>
    </row>
    <row r="164" spans="1:9">
      <c r="A164" s="43" t="s">
        <v>383</v>
      </c>
      <c r="B164" s="26" t="s">
        <v>382</v>
      </c>
      <c r="C164" s="667" t="s">
        <v>384</v>
      </c>
      <c r="D164" s="667"/>
      <c r="E164" s="667"/>
      <c r="F164" s="35" t="s">
        <v>954</v>
      </c>
      <c r="G164" s="19">
        <v>4</v>
      </c>
      <c r="H164" s="19">
        <v>2642.33</v>
      </c>
      <c r="I164" s="57">
        <f t="shared" si="5"/>
        <v>10569.32</v>
      </c>
    </row>
    <row r="165" spans="1:9" ht="51" customHeight="1">
      <c r="A165" s="45" t="s">
        <v>138</v>
      </c>
      <c r="B165" s="27" t="s">
        <v>385</v>
      </c>
      <c r="C165" s="667" t="s">
        <v>386</v>
      </c>
      <c r="D165" s="667"/>
      <c r="E165" s="667"/>
      <c r="F165" s="35" t="s">
        <v>954</v>
      </c>
      <c r="G165" s="55">
        <v>2</v>
      </c>
      <c r="H165" s="55">
        <v>32725</v>
      </c>
      <c r="I165" s="58">
        <f t="shared" si="5"/>
        <v>65450</v>
      </c>
    </row>
    <row r="166" spans="1:9">
      <c r="A166" s="45" t="s">
        <v>388</v>
      </c>
      <c r="B166" s="27" t="s">
        <v>387</v>
      </c>
      <c r="C166" s="667" t="s">
        <v>389</v>
      </c>
      <c r="D166" s="667"/>
      <c r="E166" s="667"/>
      <c r="F166" s="35" t="s">
        <v>960</v>
      </c>
      <c r="G166" s="19">
        <v>2</v>
      </c>
      <c r="H166" s="19">
        <v>1591.13</v>
      </c>
      <c r="I166" s="57">
        <f t="shared" si="5"/>
        <v>3182.26</v>
      </c>
    </row>
    <row r="167" spans="1:9">
      <c r="A167" s="45" t="s">
        <v>391</v>
      </c>
      <c r="B167" s="27" t="s">
        <v>390</v>
      </c>
      <c r="C167" s="667" t="s">
        <v>392</v>
      </c>
      <c r="D167" s="667"/>
      <c r="E167" s="667"/>
      <c r="F167" s="35" t="s">
        <v>960</v>
      </c>
      <c r="G167" s="19">
        <v>3</v>
      </c>
      <c r="H167" s="19">
        <v>373.46</v>
      </c>
      <c r="I167" s="57">
        <f t="shared" si="5"/>
        <v>1120.3800000000001</v>
      </c>
    </row>
    <row r="168" spans="1:9">
      <c r="A168" s="45" t="s">
        <v>394</v>
      </c>
      <c r="B168" s="27" t="s">
        <v>393</v>
      </c>
      <c r="C168" s="667" t="s">
        <v>395</v>
      </c>
      <c r="D168" s="667"/>
      <c r="E168" s="667"/>
      <c r="F168" s="35" t="s">
        <v>960</v>
      </c>
      <c r="G168" s="19">
        <v>1</v>
      </c>
      <c r="H168" s="19">
        <v>773.94</v>
      </c>
      <c r="I168" s="57">
        <f t="shared" si="5"/>
        <v>773.94</v>
      </c>
    </row>
    <row r="169" spans="1:9" ht="30.75" customHeight="1">
      <c r="A169" s="45" t="s">
        <v>397</v>
      </c>
      <c r="B169" s="27" t="s">
        <v>396</v>
      </c>
      <c r="C169" s="667" t="s">
        <v>398</v>
      </c>
      <c r="D169" s="667"/>
      <c r="E169" s="667"/>
      <c r="F169" s="35" t="s">
        <v>960</v>
      </c>
      <c r="G169" s="55">
        <v>2</v>
      </c>
      <c r="H169" s="55">
        <v>2240.15</v>
      </c>
      <c r="I169" s="58">
        <f t="shared" si="5"/>
        <v>4480.3</v>
      </c>
    </row>
    <row r="170" spans="1:9">
      <c r="A170" s="45" t="s">
        <v>400</v>
      </c>
      <c r="B170" s="27" t="s">
        <v>399</v>
      </c>
      <c r="C170" s="667" t="s">
        <v>401</v>
      </c>
      <c r="D170" s="667"/>
      <c r="E170" s="667"/>
      <c r="F170" s="35" t="s">
        <v>960</v>
      </c>
      <c r="G170" s="19">
        <v>2</v>
      </c>
      <c r="H170" s="19">
        <v>751.94</v>
      </c>
      <c r="I170" s="57">
        <f t="shared" si="5"/>
        <v>1503.88</v>
      </c>
    </row>
    <row r="171" spans="1:9">
      <c r="A171" s="45" t="s">
        <v>403</v>
      </c>
      <c r="B171" s="27" t="s">
        <v>402</v>
      </c>
      <c r="C171" s="667" t="s">
        <v>404</v>
      </c>
      <c r="D171" s="667"/>
      <c r="E171" s="667"/>
      <c r="F171" s="35" t="s">
        <v>960</v>
      </c>
      <c r="G171" s="19">
        <v>1</v>
      </c>
      <c r="H171" s="19">
        <v>576.26</v>
      </c>
      <c r="I171" s="57">
        <f t="shared" si="5"/>
        <v>576.26</v>
      </c>
    </row>
    <row r="172" spans="1:9" ht="29.25" customHeight="1">
      <c r="A172" s="45" t="s">
        <v>406</v>
      </c>
      <c r="B172" s="27" t="s">
        <v>405</v>
      </c>
      <c r="C172" s="667" t="s">
        <v>407</v>
      </c>
      <c r="D172" s="667"/>
      <c r="E172" s="667"/>
      <c r="F172" s="35" t="s">
        <v>960</v>
      </c>
      <c r="G172" s="55">
        <v>2</v>
      </c>
      <c r="H172" s="55">
        <v>1063</v>
      </c>
      <c r="I172" s="58">
        <f t="shared" si="5"/>
        <v>2126</v>
      </c>
    </row>
    <row r="173" spans="1:9">
      <c r="A173" s="45" t="s">
        <v>409</v>
      </c>
      <c r="B173" s="27" t="s">
        <v>408</v>
      </c>
      <c r="C173" s="667" t="s">
        <v>410</v>
      </c>
      <c r="D173" s="667"/>
      <c r="E173" s="667"/>
      <c r="F173" s="35" t="s">
        <v>960</v>
      </c>
      <c r="G173" s="19">
        <v>1</v>
      </c>
      <c r="H173" s="19">
        <v>697.65</v>
      </c>
      <c r="I173" s="57">
        <f t="shared" si="5"/>
        <v>697.65</v>
      </c>
    </row>
    <row r="174" spans="1:9" ht="27.75" customHeight="1">
      <c r="A174" s="45" t="s">
        <v>412</v>
      </c>
      <c r="B174" s="27" t="s">
        <v>411</v>
      </c>
      <c r="C174" s="667" t="s">
        <v>413</v>
      </c>
      <c r="D174" s="667"/>
      <c r="E174" s="667"/>
      <c r="F174" s="35" t="s">
        <v>960</v>
      </c>
      <c r="G174" s="55">
        <v>1</v>
      </c>
      <c r="H174" s="55">
        <v>917.39</v>
      </c>
      <c r="I174" s="58">
        <f t="shared" si="5"/>
        <v>917.39</v>
      </c>
    </row>
    <row r="175" spans="1:9">
      <c r="A175" s="45" t="s">
        <v>415</v>
      </c>
      <c r="B175" s="27" t="s">
        <v>414</v>
      </c>
      <c r="C175" s="667" t="s">
        <v>416</v>
      </c>
      <c r="D175" s="667"/>
      <c r="E175" s="667"/>
      <c r="F175" s="35" t="s">
        <v>960</v>
      </c>
      <c r="G175" s="19">
        <v>1</v>
      </c>
      <c r="H175" s="19">
        <v>842.28</v>
      </c>
      <c r="I175" s="57">
        <f t="shared" si="5"/>
        <v>842.28</v>
      </c>
    </row>
    <row r="176" spans="1:9">
      <c r="A176" s="45" t="s">
        <v>418</v>
      </c>
      <c r="B176" s="27" t="s">
        <v>417</v>
      </c>
      <c r="C176" s="667" t="s">
        <v>419</v>
      </c>
      <c r="D176" s="667"/>
      <c r="E176" s="667"/>
      <c r="F176" s="35" t="s">
        <v>960</v>
      </c>
      <c r="G176" s="19">
        <v>1</v>
      </c>
      <c r="H176" s="19">
        <v>705.23</v>
      </c>
      <c r="I176" s="57">
        <f t="shared" si="5"/>
        <v>705.23</v>
      </c>
    </row>
    <row r="177" spans="1:9" ht="27.75" customHeight="1">
      <c r="A177" s="45" t="s">
        <v>421</v>
      </c>
      <c r="B177" s="27" t="s">
        <v>420</v>
      </c>
      <c r="C177" s="667" t="s">
        <v>422</v>
      </c>
      <c r="D177" s="667"/>
      <c r="E177" s="667"/>
      <c r="F177" s="35" t="s">
        <v>960</v>
      </c>
      <c r="G177" s="55">
        <v>1</v>
      </c>
      <c r="H177" s="55">
        <v>1567.18</v>
      </c>
      <c r="I177" s="58">
        <f t="shared" si="5"/>
        <v>1567.18</v>
      </c>
    </row>
    <row r="178" spans="1:9">
      <c r="A178" s="45" t="s">
        <v>424</v>
      </c>
      <c r="B178" s="27" t="s">
        <v>423</v>
      </c>
      <c r="C178" s="667" t="s">
        <v>425</v>
      </c>
      <c r="D178" s="667"/>
      <c r="E178" s="667"/>
      <c r="F178" s="35" t="s">
        <v>960</v>
      </c>
      <c r="G178" s="19">
        <v>1</v>
      </c>
      <c r="H178" s="19">
        <v>746.83</v>
      </c>
      <c r="I178" s="57">
        <f t="shared" si="5"/>
        <v>746.83</v>
      </c>
    </row>
    <row r="179" spans="1:9">
      <c r="A179" s="45" t="s">
        <v>427</v>
      </c>
      <c r="B179" s="27" t="s">
        <v>426</v>
      </c>
      <c r="C179" s="667" t="s">
        <v>428</v>
      </c>
      <c r="D179" s="667"/>
      <c r="E179" s="667"/>
      <c r="F179" s="35" t="s">
        <v>960</v>
      </c>
      <c r="G179" s="19">
        <v>1</v>
      </c>
      <c r="H179" s="19">
        <v>238.51</v>
      </c>
      <c r="I179" s="57">
        <f t="shared" si="5"/>
        <v>238.51</v>
      </c>
    </row>
    <row r="180" spans="1:9" ht="27.75" customHeight="1">
      <c r="A180" s="45" t="s">
        <v>430</v>
      </c>
      <c r="B180" s="27" t="s">
        <v>429</v>
      </c>
      <c r="C180" s="667" t="s">
        <v>431</v>
      </c>
      <c r="D180" s="667"/>
      <c r="E180" s="667"/>
      <c r="F180" s="35" t="s">
        <v>960</v>
      </c>
      <c r="G180" s="55">
        <v>1</v>
      </c>
      <c r="H180" s="55">
        <v>244.75</v>
      </c>
      <c r="I180" s="58">
        <f t="shared" si="5"/>
        <v>244.75</v>
      </c>
    </row>
    <row r="181" spans="1:9">
      <c r="A181" s="45" t="s">
        <v>433</v>
      </c>
      <c r="B181" s="27" t="s">
        <v>432</v>
      </c>
      <c r="C181" s="667" t="s">
        <v>434</v>
      </c>
      <c r="D181" s="667"/>
      <c r="E181" s="667"/>
      <c r="F181" s="35" t="s">
        <v>960</v>
      </c>
      <c r="G181" s="19">
        <v>1</v>
      </c>
      <c r="H181" s="19">
        <v>172.39</v>
      </c>
      <c r="I181" s="57">
        <f t="shared" si="5"/>
        <v>172.39</v>
      </c>
    </row>
    <row r="182" spans="1:9">
      <c r="A182" s="45" t="s">
        <v>436</v>
      </c>
      <c r="B182" s="27" t="s">
        <v>435</v>
      </c>
      <c r="C182" s="667" t="s">
        <v>437</v>
      </c>
      <c r="D182" s="667"/>
      <c r="E182" s="667"/>
      <c r="F182" s="35" t="s">
        <v>960</v>
      </c>
      <c r="G182" s="19">
        <v>1</v>
      </c>
      <c r="H182" s="19">
        <v>508.55</v>
      </c>
      <c r="I182" s="57">
        <f t="shared" si="5"/>
        <v>508.55</v>
      </c>
    </row>
    <row r="183" spans="1:9">
      <c r="A183" s="45">
        <v>83627</v>
      </c>
      <c r="B183" s="27" t="s">
        <v>438</v>
      </c>
      <c r="C183" s="667" t="s">
        <v>439</v>
      </c>
      <c r="D183" s="667"/>
      <c r="E183" s="667"/>
      <c r="F183" s="34" t="s">
        <v>954</v>
      </c>
      <c r="G183" s="19">
        <v>2</v>
      </c>
      <c r="H183" s="19">
        <v>654.64</v>
      </c>
      <c r="I183" s="57">
        <f t="shared" si="5"/>
        <v>1309.28</v>
      </c>
    </row>
    <row r="184" spans="1:9">
      <c r="A184" s="45" t="s">
        <v>441</v>
      </c>
      <c r="B184" s="27" t="s">
        <v>440</v>
      </c>
      <c r="C184" s="667" t="s">
        <v>442</v>
      </c>
      <c r="D184" s="667"/>
      <c r="E184" s="667"/>
      <c r="F184" s="34" t="s">
        <v>955</v>
      </c>
      <c r="G184" s="19">
        <v>29</v>
      </c>
      <c r="H184" s="19">
        <v>83.86</v>
      </c>
      <c r="I184" s="57">
        <f t="shared" si="5"/>
        <v>2431.94</v>
      </c>
    </row>
    <row r="185" spans="1:9" ht="28.5" customHeight="1">
      <c r="A185" s="41"/>
      <c r="B185" s="24"/>
      <c r="C185" s="686" t="s">
        <v>443</v>
      </c>
      <c r="D185" s="686"/>
      <c r="E185" s="686"/>
      <c r="F185" s="38"/>
      <c r="G185" s="33"/>
      <c r="H185" s="33"/>
      <c r="I185" s="62">
        <f>SUM(I162:I184)</f>
        <v>107683.06999999999</v>
      </c>
    </row>
    <row r="186" spans="1:9">
      <c r="A186" s="42"/>
      <c r="B186" s="25">
        <v>4</v>
      </c>
      <c r="C186" s="668" t="s">
        <v>444</v>
      </c>
      <c r="D186" s="668"/>
      <c r="E186" s="668"/>
      <c r="F186" s="34" t="s">
        <v>204</v>
      </c>
      <c r="G186" s="19"/>
      <c r="H186" s="19"/>
      <c r="I186" s="57"/>
    </row>
    <row r="187" spans="1:9">
      <c r="A187" s="42"/>
      <c r="B187" s="28" t="s">
        <v>72</v>
      </c>
      <c r="C187" s="668" t="s">
        <v>347</v>
      </c>
      <c r="D187" s="668"/>
      <c r="E187" s="668"/>
      <c r="F187" s="34" t="s">
        <v>204</v>
      </c>
      <c r="G187" s="19"/>
      <c r="H187" s="19"/>
      <c r="I187" s="57"/>
    </row>
    <row r="188" spans="1:9">
      <c r="A188" s="45" t="s">
        <v>349</v>
      </c>
      <c r="B188" s="27" t="s">
        <v>74</v>
      </c>
      <c r="C188" s="667" t="s">
        <v>350</v>
      </c>
      <c r="D188" s="667"/>
      <c r="E188" s="667"/>
      <c r="F188" s="34" t="s">
        <v>962</v>
      </c>
      <c r="G188" s="19">
        <v>52</v>
      </c>
      <c r="H188" s="19">
        <v>165.36</v>
      </c>
      <c r="I188" s="57">
        <f t="shared" si="5"/>
        <v>8598.7199999999993</v>
      </c>
    </row>
    <row r="189" spans="1:9" ht="29.25" customHeight="1">
      <c r="A189" s="45">
        <v>6042</v>
      </c>
      <c r="B189" s="27" t="s">
        <v>75</v>
      </c>
      <c r="C189" s="667" t="s">
        <v>352</v>
      </c>
      <c r="D189" s="667"/>
      <c r="E189" s="667"/>
      <c r="F189" s="34" t="s">
        <v>962</v>
      </c>
      <c r="G189" s="55">
        <v>10</v>
      </c>
      <c r="H189" s="55">
        <v>403.56</v>
      </c>
      <c r="I189" s="58">
        <f t="shared" si="5"/>
        <v>4035.6</v>
      </c>
    </row>
    <row r="190" spans="1:9">
      <c r="A190" s="45" t="s">
        <v>354</v>
      </c>
      <c r="B190" s="27" t="s">
        <v>76</v>
      </c>
      <c r="C190" s="667" t="s">
        <v>355</v>
      </c>
      <c r="D190" s="667"/>
      <c r="E190" s="667"/>
      <c r="F190" s="34" t="s">
        <v>965</v>
      </c>
      <c r="G190" s="19">
        <v>18316.060000000001</v>
      </c>
      <c r="H190" s="19">
        <v>8.0500000000000007</v>
      </c>
      <c r="I190" s="57">
        <f t="shared" si="5"/>
        <v>147444.28</v>
      </c>
    </row>
    <row r="191" spans="1:9" ht="27.75" customHeight="1">
      <c r="A191" s="45" t="s">
        <v>360</v>
      </c>
      <c r="B191" s="27" t="s">
        <v>77</v>
      </c>
      <c r="C191" s="667" t="s">
        <v>361</v>
      </c>
      <c r="D191" s="667"/>
      <c r="E191" s="667"/>
      <c r="F191" s="34" t="s">
        <v>964</v>
      </c>
      <c r="G191" s="55">
        <v>992.43</v>
      </c>
      <c r="H191" s="55">
        <v>46</v>
      </c>
      <c r="I191" s="58">
        <f t="shared" si="5"/>
        <v>45651.78</v>
      </c>
    </row>
    <row r="192" spans="1:9">
      <c r="A192" s="45" t="s">
        <v>445</v>
      </c>
      <c r="B192" s="27" t="s">
        <v>78</v>
      </c>
      <c r="C192" s="667" t="s">
        <v>446</v>
      </c>
      <c r="D192" s="667"/>
      <c r="E192" s="667"/>
      <c r="F192" s="34" t="s">
        <v>962</v>
      </c>
      <c r="G192" s="19">
        <v>112.27</v>
      </c>
      <c r="H192" s="19">
        <v>628.14</v>
      </c>
      <c r="I192" s="57">
        <f t="shared" si="5"/>
        <v>70521.279999999999</v>
      </c>
    </row>
    <row r="193" spans="1:9">
      <c r="A193" s="41"/>
      <c r="B193" s="24"/>
      <c r="C193" s="686" t="s">
        <v>367</v>
      </c>
      <c r="D193" s="686"/>
      <c r="E193" s="686"/>
      <c r="F193" s="33"/>
      <c r="G193" s="33"/>
      <c r="H193" s="33"/>
      <c r="I193" s="62">
        <f>SUM(I188:I192)</f>
        <v>276251.66000000003</v>
      </c>
    </row>
    <row r="194" spans="1:9">
      <c r="A194" s="42"/>
      <c r="B194" s="28" t="s">
        <v>95</v>
      </c>
      <c r="C194" s="668" t="s">
        <v>447</v>
      </c>
      <c r="D194" s="668"/>
      <c r="E194" s="668"/>
      <c r="F194" s="34" t="s">
        <v>204</v>
      </c>
      <c r="G194" s="19"/>
      <c r="H194" s="19"/>
      <c r="I194" s="57"/>
    </row>
    <row r="195" spans="1:9">
      <c r="A195" s="45">
        <v>87878</v>
      </c>
      <c r="B195" s="27" t="s">
        <v>96</v>
      </c>
      <c r="C195" s="667" t="s">
        <v>448</v>
      </c>
      <c r="D195" s="667"/>
      <c r="E195" s="667"/>
      <c r="F195" s="34" t="s">
        <v>964</v>
      </c>
      <c r="G195" s="19">
        <v>500</v>
      </c>
      <c r="H195" s="19">
        <v>3.48</v>
      </c>
      <c r="I195" s="57">
        <f t="shared" si="5"/>
        <v>1740</v>
      </c>
    </row>
    <row r="196" spans="1:9">
      <c r="A196" s="45" t="s">
        <v>372</v>
      </c>
      <c r="B196" s="27" t="s">
        <v>97</v>
      </c>
      <c r="C196" s="667" t="s">
        <v>373</v>
      </c>
      <c r="D196" s="667"/>
      <c r="E196" s="667"/>
      <c r="F196" s="34" t="s">
        <v>964</v>
      </c>
      <c r="G196" s="19">
        <v>682</v>
      </c>
      <c r="H196" s="19">
        <v>77.14</v>
      </c>
      <c r="I196" s="57">
        <f t="shared" si="5"/>
        <v>52609.48</v>
      </c>
    </row>
    <row r="197" spans="1:9">
      <c r="A197" s="41"/>
      <c r="B197" s="24"/>
      <c r="C197" s="686" t="s">
        <v>449</v>
      </c>
      <c r="D197" s="686"/>
      <c r="E197" s="686"/>
      <c r="F197" s="33"/>
      <c r="G197" s="33"/>
      <c r="H197" s="33"/>
      <c r="I197" s="62">
        <f>SUM(I195:I196)</f>
        <v>54349.48</v>
      </c>
    </row>
    <row r="198" spans="1:9">
      <c r="A198" s="42"/>
      <c r="B198" s="28" t="s">
        <v>99</v>
      </c>
      <c r="C198" s="668" t="s">
        <v>450</v>
      </c>
      <c r="D198" s="668"/>
      <c r="E198" s="668"/>
      <c r="F198" s="34" t="s">
        <v>204</v>
      </c>
      <c r="G198" s="19"/>
      <c r="H198" s="19"/>
      <c r="I198" s="57"/>
    </row>
    <row r="199" spans="1:9">
      <c r="A199" s="45">
        <v>11974</v>
      </c>
      <c r="B199" s="27" t="s">
        <v>102</v>
      </c>
      <c r="C199" s="667" t="s">
        <v>451</v>
      </c>
      <c r="D199" s="667"/>
      <c r="E199" s="667"/>
      <c r="F199" s="35" t="s">
        <v>954</v>
      </c>
      <c r="G199" s="19">
        <v>60</v>
      </c>
      <c r="H199" s="19">
        <v>10.76</v>
      </c>
      <c r="I199" s="57">
        <f t="shared" ref="I199:I244" si="6">ROUND(G199*H199,2)</f>
        <v>645.6</v>
      </c>
    </row>
    <row r="200" spans="1:9" ht="30" customHeight="1">
      <c r="A200" s="43" t="s">
        <v>138</v>
      </c>
      <c r="B200" s="26" t="s">
        <v>104</v>
      </c>
      <c r="C200" s="667" t="s">
        <v>452</v>
      </c>
      <c r="D200" s="667"/>
      <c r="E200" s="667"/>
      <c r="F200" s="35" t="s">
        <v>960</v>
      </c>
      <c r="G200" s="55">
        <v>8</v>
      </c>
      <c r="H200" s="55">
        <v>7477.81</v>
      </c>
      <c r="I200" s="58">
        <f t="shared" si="6"/>
        <v>59822.48</v>
      </c>
    </row>
    <row r="201" spans="1:9" ht="30" customHeight="1">
      <c r="A201" s="43" t="s">
        <v>138</v>
      </c>
      <c r="B201" s="26" t="s">
        <v>105</v>
      </c>
      <c r="C201" s="667" t="s">
        <v>453</v>
      </c>
      <c r="D201" s="667"/>
      <c r="E201" s="667"/>
      <c r="F201" s="35" t="s">
        <v>960</v>
      </c>
      <c r="G201" s="55">
        <v>8</v>
      </c>
      <c r="H201" s="55">
        <v>13043.75</v>
      </c>
      <c r="I201" s="58">
        <f t="shared" si="6"/>
        <v>104350</v>
      </c>
    </row>
    <row r="202" spans="1:9" ht="31.5" customHeight="1">
      <c r="A202" s="43" t="s">
        <v>138</v>
      </c>
      <c r="B202" s="26" t="s">
        <v>106</v>
      </c>
      <c r="C202" s="667" t="s">
        <v>454</v>
      </c>
      <c r="D202" s="667"/>
      <c r="E202" s="667"/>
      <c r="F202" s="35" t="s">
        <v>960</v>
      </c>
      <c r="G202" s="55">
        <v>8</v>
      </c>
      <c r="H202" s="55">
        <v>7115.63</v>
      </c>
      <c r="I202" s="58">
        <f t="shared" si="6"/>
        <v>56925.04</v>
      </c>
    </row>
    <row r="203" spans="1:9" ht="33" customHeight="1">
      <c r="A203" s="43" t="s">
        <v>138</v>
      </c>
      <c r="B203" s="26" t="s">
        <v>107</v>
      </c>
      <c r="C203" s="667" t="s">
        <v>455</v>
      </c>
      <c r="D203" s="667"/>
      <c r="E203" s="667"/>
      <c r="F203" s="35" t="s">
        <v>960</v>
      </c>
      <c r="G203" s="55">
        <v>4</v>
      </c>
      <c r="H203" s="55">
        <v>8238.75</v>
      </c>
      <c r="I203" s="58">
        <f t="shared" si="6"/>
        <v>32955</v>
      </c>
    </row>
    <row r="204" spans="1:9" ht="31.5" customHeight="1">
      <c r="A204" s="43" t="s">
        <v>138</v>
      </c>
      <c r="B204" s="26" t="s">
        <v>108</v>
      </c>
      <c r="C204" s="667" t="s">
        <v>456</v>
      </c>
      <c r="D204" s="667"/>
      <c r="E204" s="667"/>
      <c r="F204" s="35" t="s">
        <v>960</v>
      </c>
      <c r="G204" s="55">
        <v>8</v>
      </c>
      <c r="H204" s="55">
        <v>5979.06</v>
      </c>
      <c r="I204" s="58">
        <f t="shared" si="6"/>
        <v>47832.480000000003</v>
      </c>
    </row>
    <row r="205" spans="1:9" ht="32.25" customHeight="1">
      <c r="A205" s="43" t="s">
        <v>457</v>
      </c>
      <c r="B205" s="26" t="s">
        <v>109</v>
      </c>
      <c r="C205" s="667" t="s">
        <v>458</v>
      </c>
      <c r="D205" s="667"/>
      <c r="E205" s="667"/>
      <c r="F205" s="35" t="s">
        <v>955</v>
      </c>
      <c r="G205" s="55">
        <v>432</v>
      </c>
      <c r="H205" s="55">
        <v>36.74</v>
      </c>
      <c r="I205" s="58">
        <f t="shared" si="6"/>
        <v>15871.68</v>
      </c>
    </row>
    <row r="206" spans="1:9" ht="28.5" customHeight="1">
      <c r="A206" s="43" t="s">
        <v>459</v>
      </c>
      <c r="B206" s="26" t="s">
        <v>110</v>
      </c>
      <c r="C206" s="667" t="s">
        <v>460</v>
      </c>
      <c r="D206" s="667"/>
      <c r="E206" s="667"/>
      <c r="F206" s="35" t="s">
        <v>954</v>
      </c>
      <c r="G206" s="55">
        <v>2</v>
      </c>
      <c r="H206" s="55">
        <v>2027.45</v>
      </c>
      <c r="I206" s="58">
        <f t="shared" si="6"/>
        <v>4054.9</v>
      </c>
    </row>
    <row r="207" spans="1:9">
      <c r="A207" s="43" t="s">
        <v>461</v>
      </c>
      <c r="B207" s="26" t="s">
        <v>112</v>
      </c>
      <c r="C207" s="667" t="s">
        <v>462</v>
      </c>
      <c r="D207" s="667"/>
      <c r="E207" s="667"/>
      <c r="F207" s="35" t="s">
        <v>954</v>
      </c>
      <c r="G207" s="19">
        <v>2</v>
      </c>
      <c r="H207" s="19">
        <v>1426.58</v>
      </c>
      <c r="I207" s="57">
        <f t="shared" si="6"/>
        <v>2853.16</v>
      </c>
    </row>
    <row r="208" spans="1:9">
      <c r="A208" s="45" t="s">
        <v>463</v>
      </c>
      <c r="B208" s="27" t="s">
        <v>113</v>
      </c>
      <c r="C208" s="667" t="s">
        <v>464</v>
      </c>
      <c r="D208" s="667"/>
      <c r="E208" s="667"/>
      <c r="F208" s="35" t="s">
        <v>955</v>
      </c>
      <c r="G208" s="19">
        <v>12</v>
      </c>
      <c r="H208" s="19">
        <v>18.829999999999998</v>
      </c>
      <c r="I208" s="57">
        <f t="shared" si="6"/>
        <v>225.96</v>
      </c>
    </row>
    <row r="209" spans="1:9" ht="31.5" customHeight="1">
      <c r="A209" s="45" t="s">
        <v>465</v>
      </c>
      <c r="B209" s="27" t="s">
        <v>114</v>
      </c>
      <c r="C209" s="667" t="s">
        <v>466</v>
      </c>
      <c r="D209" s="667"/>
      <c r="E209" s="667"/>
      <c r="F209" s="35" t="s">
        <v>960</v>
      </c>
      <c r="G209" s="55">
        <v>8</v>
      </c>
      <c r="H209" s="55">
        <v>67.09</v>
      </c>
      <c r="I209" s="58">
        <f t="shared" si="6"/>
        <v>536.72</v>
      </c>
    </row>
    <row r="210" spans="1:9" ht="25.5" customHeight="1">
      <c r="A210" s="45" t="s">
        <v>467</v>
      </c>
      <c r="B210" s="27" t="s">
        <v>115</v>
      </c>
      <c r="C210" s="667" t="s">
        <v>468</v>
      </c>
      <c r="D210" s="667"/>
      <c r="E210" s="667"/>
      <c r="F210" s="35" t="s">
        <v>960</v>
      </c>
      <c r="G210" s="55">
        <v>8</v>
      </c>
      <c r="H210" s="55">
        <v>734.44</v>
      </c>
      <c r="I210" s="58">
        <f t="shared" si="6"/>
        <v>5875.52</v>
      </c>
    </row>
    <row r="211" spans="1:9" ht="27.75" customHeight="1">
      <c r="A211" s="43" t="s">
        <v>470</v>
      </c>
      <c r="B211" s="26" t="s">
        <v>469</v>
      </c>
      <c r="C211" s="667" t="s">
        <v>471</v>
      </c>
      <c r="D211" s="667"/>
      <c r="E211" s="667"/>
      <c r="F211" s="35" t="s">
        <v>955</v>
      </c>
      <c r="G211" s="55">
        <v>40</v>
      </c>
      <c r="H211" s="55">
        <v>9.73</v>
      </c>
      <c r="I211" s="58">
        <f t="shared" si="6"/>
        <v>389.2</v>
      </c>
    </row>
    <row r="212" spans="1:9" ht="27.75" customHeight="1">
      <c r="A212" s="43">
        <v>89503</v>
      </c>
      <c r="B212" s="26" t="s">
        <v>472</v>
      </c>
      <c r="C212" s="667" t="s">
        <v>473</v>
      </c>
      <c r="D212" s="667"/>
      <c r="E212" s="667"/>
      <c r="F212" s="35" t="s">
        <v>954</v>
      </c>
      <c r="G212" s="55">
        <v>2</v>
      </c>
      <c r="H212" s="55">
        <v>14.03</v>
      </c>
      <c r="I212" s="58">
        <f t="shared" si="6"/>
        <v>28.06</v>
      </c>
    </row>
    <row r="213" spans="1:9" ht="24" customHeight="1">
      <c r="A213" s="43">
        <v>89625</v>
      </c>
      <c r="B213" s="26" t="s">
        <v>474</v>
      </c>
      <c r="C213" s="667" t="s">
        <v>475</v>
      </c>
      <c r="D213" s="667"/>
      <c r="E213" s="667"/>
      <c r="F213" s="35" t="s">
        <v>954</v>
      </c>
      <c r="G213" s="55">
        <v>8</v>
      </c>
      <c r="H213" s="55">
        <v>15.9</v>
      </c>
      <c r="I213" s="58">
        <f t="shared" si="6"/>
        <v>127.2</v>
      </c>
    </row>
    <row r="214" spans="1:9">
      <c r="A214" s="43" t="s">
        <v>477</v>
      </c>
      <c r="B214" s="26" t="s">
        <v>476</v>
      </c>
      <c r="C214" s="667" t="s">
        <v>478</v>
      </c>
      <c r="D214" s="667"/>
      <c r="E214" s="667"/>
      <c r="F214" s="35" t="s">
        <v>954</v>
      </c>
      <c r="G214" s="19">
        <v>1</v>
      </c>
      <c r="H214" s="19">
        <v>7105.46</v>
      </c>
      <c r="I214" s="57">
        <f t="shared" si="6"/>
        <v>7105.46</v>
      </c>
    </row>
    <row r="215" spans="1:9">
      <c r="A215" s="45" t="s">
        <v>441</v>
      </c>
      <c r="B215" s="27" t="s">
        <v>479</v>
      </c>
      <c r="C215" s="667" t="s">
        <v>442</v>
      </c>
      <c r="D215" s="667"/>
      <c r="E215" s="667"/>
      <c r="F215" s="34" t="s">
        <v>955</v>
      </c>
      <c r="G215" s="19">
        <v>35</v>
      </c>
      <c r="H215" s="19">
        <v>83.86</v>
      </c>
      <c r="I215" s="57">
        <f t="shared" si="6"/>
        <v>2935.1</v>
      </c>
    </row>
    <row r="216" spans="1:9">
      <c r="A216" s="41"/>
      <c r="B216" s="24"/>
      <c r="C216" s="686" t="s">
        <v>480</v>
      </c>
      <c r="D216" s="686"/>
      <c r="E216" s="686"/>
      <c r="F216" s="33"/>
      <c r="G216" s="33"/>
      <c r="H216" s="33"/>
      <c r="I216" s="62">
        <f>SUM(I199:I215)</f>
        <v>342533.56000000006</v>
      </c>
    </row>
    <row r="217" spans="1:9">
      <c r="A217" s="42"/>
      <c r="B217" s="25">
        <v>5</v>
      </c>
      <c r="C217" s="668" t="s">
        <v>481</v>
      </c>
      <c r="D217" s="668"/>
      <c r="E217" s="668"/>
      <c r="F217" s="34" t="s">
        <v>204</v>
      </c>
      <c r="G217" s="19"/>
      <c r="H217" s="19"/>
      <c r="I217" s="57"/>
    </row>
    <row r="218" spans="1:9">
      <c r="A218" s="42"/>
      <c r="B218" s="28" t="s">
        <v>173</v>
      </c>
      <c r="C218" s="668" t="s">
        <v>347</v>
      </c>
      <c r="D218" s="668"/>
      <c r="E218" s="668"/>
      <c r="F218" s="34" t="s">
        <v>204</v>
      </c>
      <c r="G218" s="19"/>
      <c r="H218" s="19"/>
      <c r="I218" s="57"/>
    </row>
    <row r="219" spans="1:9">
      <c r="A219" s="45" t="s">
        <v>349</v>
      </c>
      <c r="B219" s="27" t="s">
        <v>175</v>
      </c>
      <c r="C219" s="667" t="s">
        <v>350</v>
      </c>
      <c r="D219" s="667"/>
      <c r="E219" s="667"/>
      <c r="F219" s="34" t="s">
        <v>962</v>
      </c>
      <c r="G219" s="19">
        <v>60</v>
      </c>
      <c r="H219" s="19">
        <v>165.36</v>
      </c>
      <c r="I219" s="57">
        <f t="shared" si="6"/>
        <v>9921.6</v>
      </c>
    </row>
    <row r="220" spans="1:9" ht="29.25" customHeight="1">
      <c r="A220" s="45">
        <v>6042</v>
      </c>
      <c r="B220" s="27" t="s">
        <v>177</v>
      </c>
      <c r="C220" s="667" t="s">
        <v>352</v>
      </c>
      <c r="D220" s="667"/>
      <c r="E220" s="667"/>
      <c r="F220" s="34" t="s">
        <v>962</v>
      </c>
      <c r="G220" s="55">
        <v>11.2</v>
      </c>
      <c r="H220" s="55">
        <v>403.56</v>
      </c>
      <c r="I220" s="58">
        <f t="shared" si="6"/>
        <v>4519.87</v>
      </c>
    </row>
    <row r="221" spans="1:9">
      <c r="A221" s="45" t="s">
        <v>354</v>
      </c>
      <c r="B221" s="27" t="s">
        <v>178</v>
      </c>
      <c r="C221" s="667" t="s">
        <v>355</v>
      </c>
      <c r="D221" s="667"/>
      <c r="E221" s="667"/>
      <c r="F221" s="34" t="s">
        <v>965</v>
      </c>
      <c r="G221" s="19">
        <v>7743.51</v>
      </c>
      <c r="H221" s="19">
        <v>8.0500000000000007</v>
      </c>
      <c r="I221" s="57">
        <f t="shared" si="6"/>
        <v>62335.26</v>
      </c>
    </row>
    <row r="222" spans="1:9" ht="30.75" customHeight="1">
      <c r="A222" s="45" t="s">
        <v>360</v>
      </c>
      <c r="B222" s="27" t="s">
        <v>179</v>
      </c>
      <c r="C222" s="667" t="s">
        <v>361</v>
      </c>
      <c r="D222" s="667"/>
      <c r="E222" s="667"/>
      <c r="F222" s="34" t="s">
        <v>964</v>
      </c>
      <c r="G222" s="55">
        <v>664</v>
      </c>
      <c r="H222" s="55">
        <v>46</v>
      </c>
      <c r="I222" s="58">
        <f t="shared" si="6"/>
        <v>30544</v>
      </c>
    </row>
    <row r="223" spans="1:9">
      <c r="A223" s="45" t="s">
        <v>445</v>
      </c>
      <c r="B223" s="27" t="s">
        <v>180</v>
      </c>
      <c r="C223" s="667" t="s">
        <v>446</v>
      </c>
      <c r="D223" s="667"/>
      <c r="E223" s="667"/>
      <c r="F223" s="34" t="s">
        <v>962</v>
      </c>
      <c r="G223" s="19">
        <v>60.72</v>
      </c>
      <c r="H223" s="19">
        <v>628.14</v>
      </c>
      <c r="I223" s="57">
        <f t="shared" si="6"/>
        <v>38140.660000000003</v>
      </c>
    </row>
    <row r="224" spans="1:9">
      <c r="A224" s="41"/>
      <c r="B224" s="24"/>
      <c r="C224" s="686" t="s">
        <v>367</v>
      </c>
      <c r="D224" s="686"/>
      <c r="E224" s="686"/>
      <c r="F224" s="33"/>
      <c r="G224" s="33"/>
      <c r="H224" s="33"/>
      <c r="I224" s="62">
        <f>SUM(I219:I223)</f>
        <v>145461.39000000001</v>
      </c>
    </row>
    <row r="225" spans="1:9">
      <c r="A225" s="42"/>
      <c r="B225" s="28" t="s">
        <v>196</v>
      </c>
      <c r="C225" s="668" t="s">
        <v>447</v>
      </c>
      <c r="D225" s="668"/>
      <c r="E225" s="668"/>
      <c r="F225" s="34" t="s">
        <v>204</v>
      </c>
      <c r="G225" s="19"/>
      <c r="H225" s="19"/>
      <c r="I225" s="57"/>
    </row>
    <row r="226" spans="1:9">
      <c r="A226" s="45">
        <v>87878</v>
      </c>
      <c r="B226" s="27" t="s">
        <v>197</v>
      </c>
      <c r="C226" s="687" t="s">
        <v>448</v>
      </c>
      <c r="D226" s="687"/>
      <c r="E226" s="687"/>
      <c r="F226" s="34" t="s">
        <v>964</v>
      </c>
      <c r="G226" s="19">
        <v>800</v>
      </c>
      <c r="H226" s="19">
        <v>3.48</v>
      </c>
      <c r="I226" s="57">
        <f t="shared" si="6"/>
        <v>2784</v>
      </c>
    </row>
    <row r="227" spans="1:9">
      <c r="A227" s="45" t="s">
        <v>372</v>
      </c>
      <c r="B227" s="27" t="s">
        <v>198</v>
      </c>
      <c r="C227" s="687" t="s">
        <v>373</v>
      </c>
      <c r="D227" s="687"/>
      <c r="E227" s="687"/>
      <c r="F227" s="34" t="s">
        <v>964</v>
      </c>
      <c r="G227" s="19">
        <v>510</v>
      </c>
      <c r="H227" s="19">
        <v>77.14</v>
      </c>
      <c r="I227" s="57">
        <f t="shared" si="6"/>
        <v>39341.4</v>
      </c>
    </row>
    <row r="228" spans="1:9">
      <c r="A228" s="41"/>
      <c r="B228" s="24"/>
      <c r="C228" s="686" t="s">
        <v>449</v>
      </c>
      <c r="D228" s="686"/>
      <c r="E228" s="686"/>
      <c r="F228" s="33"/>
      <c r="G228" s="33"/>
      <c r="H228" s="33"/>
      <c r="I228" s="62">
        <f>SUM(I226:I227)</f>
        <v>42125.4</v>
      </c>
    </row>
    <row r="229" spans="1:9">
      <c r="A229" s="42"/>
      <c r="B229" s="28" t="s">
        <v>199</v>
      </c>
      <c r="C229" s="668" t="s">
        <v>450</v>
      </c>
      <c r="D229" s="668"/>
      <c r="E229" s="668"/>
      <c r="F229" s="34" t="s">
        <v>204</v>
      </c>
      <c r="G229" s="19"/>
      <c r="H229" s="19"/>
      <c r="I229" s="57"/>
    </row>
    <row r="230" spans="1:9" ht="27.75" customHeight="1">
      <c r="A230" s="43" t="s">
        <v>138</v>
      </c>
      <c r="B230" s="26" t="s">
        <v>482</v>
      </c>
      <c r="C230" s="667" t="s">
        <v>483</v>
      </c>
      <c r="D230" s="667"/>
      <c r="E230" s="667"/>
      <c r="F230" s="35" t="s">
        <v>960</v>
      </c>
      <c r="G230" s="55">
        <v>8</v>
      </c>
      <c r="H230" s="55">
        <v>3598.44</v>
      </c>
      <c r="I230" s="58">
        <f t="shared" si="6"/>
        <v>28787.52</v>
      </c>
    </row>
    <row r="231" spans="1:9" ht="29.25" customHeight="1">
      <c r="A231" s="45" t="s">
        <v>485</v>
      </c>
      <c r="B231" s="27" t="s">
        <v>484</v>
      </c>
      <c r="C231" s="667" t="s">
        <v>486</v>
      </c>
      <c r="D231" s="667"/>
      <c r="E231" s="667"/>
      <c r="F231" s="35" t="s">
        <v>964</v>
      </c>
      <c r="G231" s="55">
        <v>136</v>
      </c>
      <c r="H231" s="55">
        <v>255.43</v>
      </c>
      <c r="I231" s="58">
        <f t="shared" si="6"/>
        <v>34738.480000000003</v>
      </c>
    </row>
    <row r="232" spans="1:9" ht="25.5" customHeight="1">
      <c r="A232" s="45">
        <v>6514</v>
      </c>
      <c r="B232" s="27" t="s">
        <v>487</v>
      </c>
      <c r="C232" s="667" t="s">
        <v>488</v>
      </c>
      <c r="D232" s="667"/>
      <c r="E232" s="667"/>
      <c r="F232" s="35" t="s">
        <v>962</v>
      </c>
      <c r="G232" s="55">
        <v>156</v>
      </c>
      <c r="H232" s="55">
        <v>174.55</v>
      </c>
      <c r="I232" s="58">
        <f t="shared" si="6"/>
        <v>27229.8</v>
      </c>
    </row>
    <row r="233" spans="1:9">
      <c r="A233" s="43" t="s">
        <v>490</v>
      </c>
      <c r="B233" s="26" t="s">
        <v>489</v>
      </c>
      <c r="C233" s="667" t="s">
        <v>491</v>
      </c>
      <c r="D233" s="667"/>
      <c r="E233" s="667"/>
      <c r="F233" s="35" t="s">
        <v>955</v>
      </c>
      <c r="G233" s="19">
        <v>24</v>
      </c>
      <c r="H233" s="19">
        <v>308</v>
      </c>
      <c r="I233" s="57">
        <f t="shared" si="6"/>
        <v>7392</v>
      </c>
    </row>
    <row r="234" spans="1:9" ht="29.25" customHeight="1">
      <c r="A234" s="43" t="s">
        <v>493</v>
      </c>
      <c r="B234" s="26" t="s">
        <v>492</v>
      </c>
      <c r="C234" s="667" t="s">
        <v>494</v>
      </c>
      <c r="D234" s="667"/>
      <c r="E234" s="667"/>
      <c r="F234" s="35" t="s">
        <v>954</v>
      </c>
      <c r="G234" s="55">
        <v>4</v>
      </c>
      <c r="H234" s="55">
        <v>1135.28</v>
      </c>
      <c r="I234" s="58">
        <f t="shared" si="6"/>
        <v>4541.12</v>
      </c>
    </row>
    <row r="235" spans="1:9">
      <c r="A235" s="45">
        <v>83627</v>
      </c>
      <c r="B235" s="27" t="s">
        <v>495</v>
      </c>
      <c r="C235" s="667" t="s">
        <v>439</v>
      </c>
      <c r="D235" s="667"/>
      <c r="E235" s="667"/>
      <c r="F235" s="35" t="s">
        <v>954</v>
      </c>
      <c r="G235" s="19">
        <v>4</v>
      </c>
      <c r="H235" s="19">
        <v>654.64</v>
      </c>
      <c r="I235" s="57">
        <f t="shared" si="6"/>
        <v>2618.56</v>
      </c>
    </row>
    <row r="236" spans="1:9">
      <c r="A236" s="45" t="s">
        <v>441</v>
      </c>
      <c r="B236" s="27" t="s">
        <v>496</v>
      </c>
      <c r="C236" s="667" t="s">
        <v>442</v>
      </c>
      <c r="D236" s="667"/>
      <c r="E236" s="667"/>
      <c r="F236" s="34" t="s">
        <v>955</v>
      </c>
      <c r="G236" s="19">
        <v>40</v>
      </c>
      <c r="H236" s="19">
        <v>83.86</v>
      </c>
      <c r="I236" s="57">
        <f t="shared" si="6"/>
        <v>3354.4</v>
      </c>
    </row>
    <row r="237" spans="1:9">
      <c r="A237" s="41"/>
      <c r="B237" s="24"/>
      <c r="C237" s="686" t="s">
        <v>497</v>
      </c>
      <c r="D237" s="686"/>
      <c r="E237" s="686"/>
      <c r="F237" s="33"/>
      <c r="G237" s="33"/>
      <c r="H237" s="33"/>
      <c r="I237" s="62">
        <f>SUM(I230:I236)</f>
        <v>108661.87999999999</v>
      </c>
    </row>
    <row r="238" spans="1:9">
      <c r="A238" s="42"/>
      <c r="B238" s="25">
        <v>6</v>
      </c>
      <c r="C238" s="668" t="s">
        <v>498</v>
      </c>
      <c r="D238" s="668"/>
      <c r="E238" s="668"/>
      <c r="F238" s="34" t="s">
        <v>204</v>
      </c>
      <c r="G238" s="19"/>
      <c r="H238" s="19"/>
      <c r="I238" s="57"/>
    </row>
    <row r="239" spans="1:9">
      <c r="A239" s="42"/>
      <c r="B239" s="28" t="s">
        <v>499</v>
      </c>
      <c r="C239" s="668" t="s">
        <v>347</v>
      </c>
      <c r="D239" s="668"/>
      <c r="E239" s="668"/>
      <c r="F239" s="34" t="s">
        <v>204</v>
      </c>
      <c r="G239" s="19"/>
      <c r="H239" s="19"/>
      <c r="I239" s="57"/>
    </row>
    <row r="240" spans="1:9">
      <c r="A240" s="45" t="s">
        <v>349</v>
      </c>
      <c r="B240" s="27" t="s">
        <v>500</v>
      </c>
      <c r="C240" s="667" t="s">
        <v>350</v>
      </c>
      <c r="D240" s="667"/>
      <c r="E240" s="667"/>
      <c r="F240" s="34" t="s">
        <v>962</v>
      </c>
      <c r="G240" s="19">
        <v>40</v>
      </c>
      <c r="H240" s="19">
        <v>165.36</v>
      </c>
      <c r="I240" s="57">
        <f t="shared" si="6"/>
        <v>6614.4</v>
      </c>
    </row>
    <row r="241" spans="1:9" ht="25.5" customHeight="1">
      <c r="A241" s="45">
        <v>6042</v>
      </c>
      <c r="B241" s="27" t="s">
        <v>501</v>
      </c>
      <c r="C241" s="667" t="s">
        <v>352</v>
      </c>
      <c r="D241" s="667"/>
      <c r="E241" s="667"/>
      <c r="F241" s="34" t="s">
        <v>962</v>
      </c>
      <c r="G241" s="55">
        <v>1.1000000000000001</v>
      </c>
      <c r="H241" s="55">
        <v>403.56</v>
      </c>
      <c r="I241" s="58">
        <f t="shared" si="6"/>
        <v>443.92</v>
      </c>
    </row>
    <row r="242" spans="1:9">
      <c r="A242" s="45" t="s">
        <v>354</v>
      </c>
      <c r="B242" s="27" t="s">
        <v>502</v>
      </c>
      <c r="C242" s="667" t="s">
        <v>355</v>
      </c>
      <c r="D242" s="667"/>
      <c r="E242" s="667"/>
      <c r="F242" s="34" t="s">
        <v>965</v>
      </c>
      <c r="G242" s="19">
        <v>3557.96</v>
      </c>
      <c r="H242" s="19">
        <v>8.0500000000000007</v>
      </c>
      <c r="I242" s="57">
        <f t="shared" si="6"/>
        <v>28641.58</v>
      </c>
    </row>
    <row r="243" spans="1:9" ht="30" customHeight="1">
      <c r="A243" s="45" t="s">
        <v>360</v>
      </c>
      <c r="B243" s="27" t="s">
        <v>503</v>
      </c>
      <c r="C243" s="667" t="s">
        <v>361</v>
      </c>
      <c r="D243" s="667"/>
      <c r="E243" s="667"/>
      <c r="F243" s="34" t="s">
        <v>964</v>
      </c>
      <c r="G243" s="55">
        <v>231.42</v>
      </c>
      <c r="H243" s="55">
        <v>46</v>
      </c>
      <c r="I243" s="58">
        <f t="shared" si="6"/>
        <v>10645.32</v>
      </c>
    </row>
    <row r="244" spans="1:9">
      <c r="A244" s="45" t="s">
        <v>505</v>
      </c>
      <c r="B244" s="27" t="s">
        <v>504</v>
      </c>
      <c r="C244" s="667" t="s">
        <v>506</v>
      </c>
      <c r="D244" s="667"/>
      <c r="E244" s="667"/>
      <c r="F244" s="34" t="s">
        <v>962</v>
      </c>
      <c r="G244" s="19">
        <v>33.090000000000003</v>
      </c>
      <c r="H244" s="19">
        <v>604.92999999999995</v>
      </c>
      <c r="I244" s="57">
        <f t="shared" si="6"/>
        <v>20017.13</v>
      </c>
    </row>
    <row r="245" spans="1:9">
      <c r="A245" s="41"/>
      <c r="B245" s="24"/>
      <c r="C245" s="686" t="s">
        <v>367</v>
      </c>
      <c r="D245" s="686"/>
      <c r="E245" s="686"/>
      <c r="F245" s="33"/>
      <c r="G245" s="33"/>
      <c r="H245" s="33"/>
      <c r="I245" s="62">
        <f>SUM(I240:I244)</f>
        <v>66362.350000000006</v>
      </c>
    </row>
    <row r="246" spans="1:9">
      <c r="A246" s="42"/>
      <c r="B246" s="28" t="s">
        <v>507</v>
      </c>
      <c r="C246" s="668" t="s">
        <v>447</v>
      </c>
      <c r="D246" s="668"/>
      <c r="E246" s="668"/>
      <c r="F246" s="34" t="s">
        <v>204</v>
      </c>
      <c r="G246" s="19"/>
      <c r="H246" s="19"/>
      <c r="I246" s="57"/>
    </row>
    <row r="247" spans="1:9">
      <c r="A247" s="45">
        <v>87878</v>
      </c>
      <c r="B247" s="27" t="s">
        <v>508</v>
      </c>
      <c r="C247" s="667" t="s">
        <v>448</v>
      </c>
      <c r="D247" s="667"/>
      <c r="E247" s="667"/>
      <c r="F247" s="34" t="s">
        <v>964</v>
      </c>
      <c r="G247" s="19">
        <v>210</v>
      </c>
      <c r="H247" s="19">
        <v>3.48</v>
      </c>
      <c r="I247" s="57">
        <f t="shared" ref="I247:I289" si="7">ROUND(G247*H247,2)</f>
        <v>730.8</v>
      </c>
    </row>
    <row r="248" spans="1:9">
      <c r="A248" s="45" t="s">
        <v>372</v>
      </c>
      <c r="B248" s="27" t="s">
        <v>509</v>
      </c>
      <c r="C248" s="667" t="s">
        <v>373</v>
      </c>
      <c r="D248" s="667"/>
      <c r="E248" s="667"/>
      <c r="F248" s="34" t="s">
        <v>964</v>
      </c>
      <c r="G248" s="19">
        <v>116</v>
      </c>
      <c r="H248" s="19">
        <v>77.14</v>
      </c>
      <c r="I248" s="57">
        <f t="shared" si="7"/>
        <v>8948.24</v>
      </c>
    </row>
    <row r="249" spans="1:9">
      <c r="A249" s="41"/>
      <c r="B249" s="24"/>
      <c r="C249" s="686" t="s">
        <v>449</v>
      </c>
      <c r="D249" s="686"/>
      <c r="E249" s="686"/>
      <c r="F249" s="33"/>
      <c r="G249" s="33"/>
      <c r="H249" s="33"/>
      <c r="I249" s="62">
        <f>SUM(I247:I248)</f>
        <v>9679.0399999999991</v>
      </c>
    </row>
    <row r="250" spans="1:9">
      <c r="A250" s="42"/>
      <c r="B250" s="28" t="s">
        <v>510</v>
      </c>
      <c r="C250" s="668" t="s">
        <v>450</v>
      </c>
      <c r="D250" s="668"/>
      <c r="E250" s="668"/>
      <c r="F250" s="34" t="s">
        <v>204</v>
      </c>
      <c r="G250" s="19"/>
      <c r="H250" s="19"/>
      <c r="I250" s="57"/>
    </row>
    <row r="251" spans="1:9" ht="29.25" customHeight="1">
      <c r="A251" s="45" t="s">
        <v>512</v>
      </c>
      <c r="B251" s="27" t="s">
        <v>511</v>
      </c>
      <c r="C251" s="667" t="s">
        <v>513</v>
      </c>
      <c r="D251" s="667"/>
      <c r="E251" s="667"/>
      <c r="F251" s="34" t="s">
        <v>964</v>
      </c>
      <c r="G251" s="55">
        <v>72</v>
      </c>
      <c r="H251" s="55">
        <v>47</v>
      </c>
      <c r="I251" s="58">
        <f t="shared" si="7"/>
        <v>3384</v>
      </c>
    </row>
    <row r="252" spans="1:9">
      <c r="A252" s="45" t="s">
        <v>349</v>
      </c>
      <c r="B252" s="27" t="s">
        <v>514</v>
      </c>
      <c r="C252" s="667" t="s">
        <v>515</v>
      </c>
      <c r="D252" s="667"/>
      <c r="E252" s="667"/>
      <c r="F252" s="34" t="s">
        <v>962</v>
      </c>
      <c r="G252" s="19">
        <v>5.4</v>
      </c>
      <c r="H252" s="19">
        <v>165.36</v>
      </c>
      <c r="I252" s="57">
        <f t="shared" si="7"/>
        <v>892.94</v>
      </c>
    </row>
    <row r="253" spans="1:9">
      <c r="A253" s="45" t="s">
        <v>349</v>
      </c>
      <c r="B253" s="27" t="s">
        <v>516</v>
      </c>
      <c r="C253" s="667" t="s">
        <v>517</v>
      </c>
      <c r="D253" s="667"/>
      <c r="E253" s="667"/>
      <c r="F253" s="34" t="s">
        <v>962</v>
      </c>
      <c r="G253" s="19">
        <v>3.6</v>
      </c>
      <c r="H253" s="19">
        <v>165.36</v>
      </c>
      <c r="I253" s="57">
        <f t="shared" si="7"/>
        <v>595.29999999999995</v>
      </c>
    </row>
    <row r="254" spans="1:9">
      <c r="A254" s="45" t="s">
        <v>349</v>
      </c>
      <c r="B254" s="27" t="s">
        <v>518</v>
      </c>
      <c r="C254" s="667" t="s">
        <v>519</v>
      </c>
      <c r="D254" s="667"/>
      <c r="E254" s="667"/>
      <c r="F254" s="34" t="s">
        <v>962</v>
      </c>
      <c r="G254" s="19">
        <v>19.8</v>
      </c>
      <c r="H254" s="19">
        <v>165.36</v>
      </c>
      <c r="I254" s="57">
        <f t="shared" si="7"/>
        <v>3274.13</v>
      </c>
    </row>
    <row r="255" spans="1:9">
      <c r="A255" s="41"/>
      <c r="B255" s="24"/>
      <c r="C255" s="686" t="s">
        <v>497</v>
      </c>
      <c r="D255" s="686"/>
      <c r="E255" s="686"/>
      <c r="F255" s="33"/>
      <c r="G255" s="33"/>
      <c r="H255" s="33"/>
      <c r="I255" s="62">
        <f>SUM(I251:I254)</f>
        <v>8146.3700000000008</v>
      </c>
    </row>
    <row r="256" spans="1:9">
      <c r="A256" s="42"/>
      <c r="B256" s="28" t="s">
        <v>520</v>
      </c>
      <c r="C256" s="668" t="s">
        <v>521</v>
      </c>
      <c r="D256" s="668"/>
      <c r="E256" s="668"/>
      <c r="F256" s="34" t="s">
        <v>204</v>
      </c>
      <c r="G256" s="19"/>
      <c r="H256" s="19"/>
      <c r="I256" s="57">
        <f t="shared" si="7"/>
        <v>0</v>
      </c>
    </row>
    <row r="257" spans="1:9">
      <c r="A257" s="43" t="s">
        <v>527</v>
      </c>
      <c r="B257" s="26" t="s">
        <v>526</v>
      </c>
      <c r="C257" s="667" t="s">
        <v>528</v>
      </c>
      <c r="D257" s="667"/>
      <c r="E257" s="667"/>
      <c r="F257" s="35" t="s">
        <v>955</v>
      </c>
      <c r="G257" s="19">
        <v>11</v>
      </c>
      <c r="H257" s="19">
        <v>14.69</v>
      </c>
      <c r="I257" s="57">
        <f t="shared" si="7"/>
        <v>161.59</v>
      </c>
    </row>
    <row r="258" spans="1:9">
      <c r="A258" s="43" t="s">
        <v>530</v>
      </c>
      <c r="B258" s="26" t="s">
        <v>529</v>
      </c>
      <c r="C258" s="667" t="s">
        <v>531</v>
      </c>
      <c r="D258" s="667"/>
      <c r="E258" s="667"/>
      <c r="F258" s="35" t="s">
        <v>955</v>
      </c>
      <c r="G258" s="19">
        <v>130</v>
      </c>
      <c r="H258" s="19">
        <v>67.23</v>
      </c>
      <c r="I258" s="57">
        <f t="shared" si="7"/>
        <v>8739.9</v>
      </c>
    </row>
    <row r="259" spans="1:9">
      <c r="A259" s="43" t="s">
        <v>258</v>
      </c>
      <c r="B259" s="26" t="s">
        <v>532</v>
      </c>
      <c r="C259" s="667" t="s">
        <v>533</v>
      </c>
      <c r="D259" s="667"/>
      <c r="E259" s="667"/>
      <c r="F259" s="35" t="s">
        <v>955</v>
      </c>
      <c r="G259" s="19">
        <v>36</v>
      </c>
      <c r="H259" s="19">
        <v>132.65</v>
      </c>
      <c r="I259" s="57">
        <f t="shared" si="7"/>
        <v>4775.3999999999996</v>
      </c>
    </row>
    <row r="260" spans="1:9">
      <c r="A260" s="43" t="s">
        <v>535</v>
      </c>
      <c r="B260" s="26" t="s">
        <v>534</v>
      </c>
      <c r="C260" s="667" t="s">
        <v>536</v>
      </c>
      <c r="D260" s="667"/>
      <c r="E260" s="667"/>
      <c r="F260" s="35" t="s">
        <v>955</v>
      </c>
      <c r="G260" s="19">
        <v>90</v>
      </c>
      <c r="H260" s="19">
        <v>168.36</v>
      </c>
      <c r="I260" s="57">
        <f t="shared" si="7"/>
        <v>15152.4</v>
      </c>
    </row>
    <row r="261" spans="1:9" ht="26.25" customHeight="1">
      <c r="A261" s="43" t="s">
        <v>538</v>
      </c>
      <c r="B261" s="26" t="s">
        <v>537</v>
      </c>
      <c r="C261" s="667" t="s">
        <v>539</v>
      </c>
      <c r="D261" s="667"/>
      <c r="E261" s="667"/>
      <c r="F261" s="35" t="s">
        <v>955</v>
      </c>
      <c r="G261" s="55">
        <v>46</v>
      </c>
      <c r="H261" s="55">
        <v>285.04000000000002</v>
      </c>
      <c r="I261" s="58">
        <f t="shared" si="7"/>
        <v>13111.84</v>
      </c>
    </row>
    <row r="262" spans="1:9" ht="25.5" customHeight="1">
      <c r="A262" s="43" t="s">
        <v>541</v>
      </c>
      <c r="B262" s="26" t="s">
        <v>540</v>
      </c>
      <c r="C262" s="667" t="s">
        <v>542</v>
      </c>
      <c r="D262" s="667"/>
      <c r="E262" s="667"/>
      <c r="F262" s="35" t="s">
        <v>955</v>
      </c>
      <c r="G262" s="55">
        <v>150</v>
      </c>
      <c r="H262" s="55">
        <v>304.25</v>
      </c>
      <c r="I262" s="58">
        <f t="shared" si="7"/>
        <v>45637.5</v>
      </c>
    </row>
    <row r="263" spans="1:9">
      <c r="A263" s="43" t="s">
        <v>544</v>
      </c>
      <c r="B263" s="26" t="s">
        <v>543</v>
      </c>
      <c r="C263" s="667" t="s">
        <v>545</v>
      </c>
      <c r="D263" s="667"/>
      <c r="E263" s="667"/>
      <c r="F263" s="35" t="s">
        <v>954</v>
      </c>
      <c r="G263" s="19">
        <v>4</v>
      </c>
      <c r="H263" s="19">
        <v>466.95</v>
      </c>
      <c r="I263" s="57">
        <f t="shared" si="7"/>
        <v>1867.8</v>
      </c>
    </row>
    <row r="264" spans="1:9">
      <c r="A264" s="43" t="s">
        <v>547</v>
      </c>
      <c r="B264" s="26" t="s">
        <v>546</v>
      </c>
      <c r="C264" s="667" t="s">
        <v>548</v>
      </c>
      <c r="D264" s="667"/>
      <c r="E264" s="667"/>
      <c r="F264" s="35" t="s">
        <v>954</v>
      </c>
      <c r="G264" s="19">
        <v>18</v>
      </c>
      <c r="H264" s="19">
        <v>374.08</v>
      </c>
      <c r="I264" s="57">
        <f t="shared" si="7"/>
        <v>6733.44</v>
      </c>
    </row>
    <row r="265" spans="1:9">
      <c r="A265" s="43" t="s">
        <v>550</v>
      </c>
      <c r="B265" s="26" t="s">
        <v>549</v>
      </c>
      <c r="C265" s="667" t="s">
        <v>551</v>
      </c>
      <c r="D265" s="667"/>
      <c r="E265" s="667"/>
      <c r="F265" s="35" t="s">
        <v>954</v>
      </c>
      <c r="G265" s="19">
        <v>8</v>
      </c>
      <c r="H265" s="19">
        <v>1413.8</v>
      </c>
      <c r="I265" s="57">
        <f t="shared" si="7"/>
        <v>11310.4</v>
      </c>
    </row>
    <row r="266" spans="1:9">
      <c r="A266" s="43" t="s">
        <v>553</v>
      </c>
      <c r="B266" s="26" t="s">
        <v>552</v>
      </c>
      <c r="C266" s="667" t="s">
        <v>554</v>
      </c>
      <c r="D266" s="667"/>
      <c r="E266" s="667"/>
      <c r="F266" s="35" t="s">
        <v>954</v>
      </c>
      <c r="G266" s="19">
        <v>13</v>
      </c>
      <c r="H266" s="19">
        <v>776.25</v>
      </c>
      <c r="I266" s="57">
        <f t="shared" si="7"/>
        <v>10091.25</v>
      </c>
    </row>
    <row r="267" spans="1:9">
      <c r="A267" s="43" t="s">
        <v>556</v>
      </c>
      <c r="B267" s="26" t="s">
        <v>555</v>
      </c>
      <c r="C267" s="667" t="s">
        <v>557</v>
      </c>
      <c r="D267" s="667"/>
      <c r="E267" s="667"/>
      <c r="F267" s="35" t="s">
        <v>954</v>
      </c>
      <c r="G267" s="19">
        <v>14</v>
      </c>
      <c r="H267" s="19">
        <v>2188.89</v>
      </c>
      <c r="I267" s="57">
        <f t="shared" si="7"/>
        <v>30644.46</v>
      </c>
    </row>
    <row r="268" spans="1:9">
      <c r="A268" s="43" t="s">
        <v>559</v>
      </c>
      <c r="B268" s="26" t="s">
        <v>558</v>
      </c>
      <c r="C268" s="667" t="s">
        <v>560</v>
      </c>
      <c r="D268" s="667"/>
      <c r="E268" s="667"/>
      <c r="F268" s="35" t="s">
        <v>954</v>
      </c>
      <c r="G268" s="19">
        <v>19</v>
      </c>
      <c r="H268" s="19">
        <v>478.81</v>
      </c>
      <c r="I268" s="57">
        <f t="shared" si="7"/>
        <v>9097.39</v>
      </c>
    </row>
    <row r="269" spans="1:9">
      <c r="A269" s="43" t="s">
        <v>562</v>
      </c>
      <c r="B269" s="26" t="s">
        <v>561</v>
      </c>
      <c r="C269" s="667" t="s">
        <v>563</v>
      </c>
      <c r="D269" s="667"/>
      <c r="E269" s="667"/>
      <c r="F269" s="35" t="s">
        <v>954</v>
      </c>
      <c r="G269" s="19">
        <v>2</v>
      </c>
      <c r="H269" s="19">
        <v>374.43</v>
      </c>
      <c r="I269" s="57">
        <f t="shared" si="7"/>
        <v>748.86</v>
      </c>
    </row>
    <row r="270" spans="1:9">
      <c r="A270" s="43" t="s">
        <v>565</v>
      </c>
      <c r="B270" s="26" t="s">
        <v>564</v>
      </c>
      <c r="C270" s="667" t="s">
        <v>566</v>
      </c>
      <c r="D270" s="667"/>
      <c r="E270" s="667"/>
      <c r="F270" s="35" t="s">
        <v>954</v>
      </c>
      <c r="G270" s="19">
        <v>1</v>
      </c>
      <c r="H270" s="19">
        <v>371.89</v>
      </c>
      <c r="I270" s="57">
        <f t="shared" si="7"/>
        <v>371.89</v>
      </c>
    </row>
    <row r="271" spans="1:9" ht="26.25" customHeight="1">
      <c r="A271" s="43" t="s">
        <v>568</v>
      </c>
      <c r="B271" s="26" t="s">
        <v>567</v>
      </c>
      <c r="C271" s="667" t="s">
        <v>569</v>
      </c>
      <c r="D271" s="667"/>
      <c r="E271" s="667"/>
      <c r="F271" s="35" t="s">
        <v>954</v>
      </c>
      <c r="G271" s="55">
        <v>3</v>
      </c>
      <c r="H271" s="55">
        <v>705.5</v>
      </c>
      <c r="I271" s="58">
        <f t="shared" si="7"/>
        <v>2116.5</v>
      </c>
    </row>
    <row r="272" spans="1:9">
      <c r="A272" s="45" t="s">
        <v>276</v>
      </c>
      <c r="B272" s="27" t="s">
        <v>570</v>
      </c>
      <c r="C272" s="667" t="s">
        <v>571</v>
      </c>
      <c r="D272" s="667"/>
      <c r="E272" s="667"/>
      <c r="F272" s="35" t="s">
        <v>954</v>
      </c>
      <c r="G272" s="19">
        <v>18</v>
      </c>
      <c r="H272" s="19">
        <v>1479.48</v>
      </c>
      <c r="I272" s="57">
        <f t="shared" si="7"/>
        <v>26630.639999999999</v>
      </c>
    </row>
    <row r="273" spans="1:9">
      <c r="A273" s="45" t="s">
        <v>233</v>
      </c>
      <c r="B273" s="27" t="s">
        <v>572</v>
      </c>
      <c r="C273" s="667" t="s">
        <v>573</v>
      </c>
      <c r="D273" s="667"/>
      <c r="E273" s="667"/>
      <c r="F273" s="34" t="s">
        <v>962</v>
      </c>
      <c r="G273" s="19">
        <v>259.60000000000002</v>
      </c>
      <c r="H273" s="19">
        <v>4.24</v>
      </c>
      <c r="I273" s="57">
        <f t="shared" si="7"/>
        <v>1100.7</v>
      </c>
    </row>
    <row r="274" spans="1:9" ht="25.5" customHeight="1">
      <c r="A274" s="45">
        <v>73692</v>
      </c>
      <c r="B274" s="27" t="s">
        <v>574</v>
      </c>
      <c r="C274" s="667" t="s">
        <v>575</v>
      </c>
      <c r="D274" s="667"/>
      <c r="E274" s="667"/>
      <c r="F274" s="34" t="s">
        <v>962</v>
      </c>
      <c r="G274" s="55">
        <v>66</v>
      </c>
      <c r="H274" s="55">
        <v>110.21</v>
      </c>
      <c r="I274" s="58">
        <f t="shared" si="7"/>
        <v>7273.86</v>
      </c>
    </row>
    <row r="275" spans="1:9" ht="28.5" customHeight="1">
      <c r="A275" s="45" t="s">
        <v>241</v>
      </c>
      <c r="B275" s="27" t="s">
        <v>576</v>
      </c>
      <c r="C275" s="667" t="s">
        <v>242</v>
      </c>
      <c r="D275" s="667"/>
      <c r="E275" s="667"/>
      <c r="F275" s="34" t="s">
        <v>962</v>
      </c>
      <c r="G275" s="55">
        <v>193.6</v>
      </c>
      <c r="H275" s="55">
        <v>18.260000000000002</v>
      </c>
      <c r="I275" s="58">
        <f t="shared" si="7"/>
        <v>3535.14</v>
      </c>
    </row>
    <row r="276" spans="1:9">
      <c r="A276" s="41"/>
      <c r="B276" s="24"/>
      <c r="C276" s="686" t="s">
        <v>577</v>
      </c>
      <c r="D276" s="686"/>
      <c r="E276" s="686"/>
      <c r="F276" s="33"/>
      <c r="G276" s="33"/>
      <c r="H276" s="33"/>
      <c r="I276" s="62">
        <f>SUM(I256:I275)</f>
        <v>199100.96000000002</v>
      </c>
    </row>
    <row r="277" spans="1:9">
      <c r="A277" s="42"/>
      <c r="B277" s="25">
        <v>7</v>
      </c>
      <c r="C277" s="668" t="s">
        <v>578</v>
      </c>
      <c r="D277" s="668"/>
      <c r="E277" s="668"/>
      <c r="F277" s="34" t="s">
        <v>204</v>
      </c>
      <c r="G277" s="19"/>
      <c r="H277" s="19"/>
      <c r="I277" s="57"/>
    </row>
    <row r="278" spans="1:9">
      <c r="A278" s="42"/>
      <c r="B278" s="28" t="s">
        <v>579</v>
      </c>
      <c r="C278" s="668" t="s">
        <v>580</v>
      </c>
      <c r="D278" s="668"/>
      <c r="E278" s="668"/>
      <c r="F278" s="34" t="s">
        <v>204</v>
      </c>
      <c r="G278" s="19"/>
      <c r="H278" s="19"/>
      <c r="I278" s="57"/>
    </row>
    <row r="279" spans="1:9">
      <c r="A279" s="45" t="s">
        <v>354</v>
      </c>
      <c r="B279" s="27" t="s">
        <v>581</v>
      </c>
      <c r="C279" s="667" t="s">
        <v>355</v>
      </c>
      <c r="D279" s="667"/>
      <c r="E279" s="667"/>
      <c r="F279" s="34" t="s">
        <v>965</v>
      </c>
      <c r="G279" s="19">
        <v>555</v>
      </c>
      <c r="H279" s="19">
        <v>8.0500000000000007</v>
      </c>
      <c r="I279" s="57">
        <f t="shared" si="7"/>
        <v>4467.75</v>
      </c>
    </row>
    <row r="280" spans="1:9" ht="28.5" customHeight="1">
      <c r="A280" s="45" t="s">
        <v>360</v>
      </c>
      <c r="B280" s="27" t="s">
        <v>582</v>
      </c>
      <c r="C280" s="667" t="s">
        <v>361</v>
      </c>
      <c r="D280" s="667"/>
      <c r="E280" s="667"/>
      <c r="F280" s="34" t="s">
        <v>964</v>
      </c>
      <c r="G280" s="55">
        <v>114.3</v>
      </c>
      <c r="H280" s="55">
        <v>46</v>
      </c>
      <c r="I280" s="58">
        <f t="shared" si="7"/>
        <v>5257.8</v>
      </c>
    </row>
    <row r="281" spans="1:9">
      <c r="A281" s="45" t="s">
        <v>505</v>
      </c>
      <c r="B281" s="27" t="s">
        <v>583</v>
      </c>
      <c r="C281" s="667" t="s">
        <v>506</v>
      </c>
      <c r="D281" s="667"/>
      <c r="E281" s="667"/>
      <c r="F281" s="34" t="s">
        <v>962</v>
      </c>
      <c r="G281" s="19">
        <v>8.69</v>
      </c>
      <c r="H281" s="19">
        <v>604.92999999999995</v>
      </c>
      <c r="I281" s="57">
        <f t="shared" si="7"/>
        <v>5256.84</v>
      </c>
    </row>
    <row r="282" spans="1:9">
      <c r="A282" s="41"/>
      <c r="B282" s="24"/>
      <c r="C282" s="686" t="s">
        <v>584</v>
      </c>
      <c r="D282" s="686"/>
      <c r="E282" s="686"/>
      <c r="F282" s="33"/>
      <c r="G282" s="33"/>
      <c r="H282" s="33"/>
      <c r="I282" s="62">
        <f>SUM(I279:I281)</f>
        <v>14982.39</v>
      </c>
    </row>
    <row r="283" spans="1:9">
      <c r="A283" s="42"/>
      <c r="B283" s="28" t="s">
        <v>585</v>
      </c>
      <c r="C283" s="668" t="s">
        <v>586</v>
      </c>
      <c r="D283" s="668"/>
      <c r="E283" s="668"/>
      <c r="F283" s="34" t="s">
        <v>204</v>
      </c>
      <c r="G283" s="19"/>
      <c r="H283" s="19"/>
      <c r="I283" s="57"/>
    </row>
    <row r="284" spans="1:9">
      <c r="A284" s="45" t="s">
        <v>588</v>
      </c>
      <c r="B284" s="27" t="s">
        <v>587</v>
      </c>
      <c r="C284" s="667" t="s">
        <v>589</v>
      </c>
      <c r="D284" s="667"/>
      <c r="E284" s="667"/>
      <c r="F284" s="34" t="s">
        <v>964</v>
      </c>
      <c r="G284" s="19">
        <v>133</v>
      </c>
      <c r="H284" s="19">
        <v>48.69</v>
      </c>
      <c r="I284" s="57">
        <f t="shared" si="7"/>
        <v>6475.77</v>
      </c>
    </row>
    <row r="285" spans="1:9">
      <c r="A285" s="45" t="s">
        <v>591</v>
      </c>
      <c r="B285" s="27" t="s">
        <v>590</v>
      </c>
      <c r="C285" s="667" t="s">
        <v>592</v>
      </c>
      <c r="D285" s="667"/>
      <c r="E285" s="667"/>
      <c r="F285" s="34" t="s">
        <v>954</v>
      </c>
      <c r="G285" s="19">
        <v>3</v>
      </c>
      <c r="H285" s="19">
        <v>393.3</v>
      </c>
      <c r="I285" s="57">
        <f t="shared" si="7"/>
        <v>1179.9000000000001</v>
      </c>
    </row>
    <row r="286" spans="1:9">
      <c r="A286" s="45" t="s">
        <v>594</v>
      </c>
      <c r="B286" s="27" t="s">
        <v>593</v>
      </c>
      <c r="C286" s="667" t="s">
        <v>595</v>
      </c>
      <c r="D286" s="667"/>
      <c r="E286" s="667"/>
      <c r="F286" s="34" t="s">
        <v>954</v>
      </c>
      <c r="G286" s="19">
        <v>1</v>
      </c>
      <c r="H286" s="19">
        <v>274.83999999999997</v>
      </c>
      <c r="I286" s="57">
        <f t="shared" si="7"/>
        <v>274.83999999999997</v>
      </c>
    </row>
    <row r="287" spans="1:9">
      <c r="A287" s="45" t="s">
        <v>597</v>
      </c>
      <c r="B287" s="27" t="s">
        <v>596</v>
      </c>
      <c r="C287" s="667" t="s">
        <v>598</v>
      </c>
      <c r="D287" s="667"/>
      <c r="E287" s="667"/>
      <c r="F287" s="34" t="s">
        <v>954</v>
      </c>
      <c r="G287" s="19">
        <v>3</v>
      </c>
      <c r="H287" s="19">
        <v>748.7</v>
      </c>
      <c r="I287" s="57">
        <f t="shared" si="7"/>
        <v>2246.1</v>
      </c>
    </row>
    <row r="288" spans="1:9">
      <c r="A288" s="45" t="s">
        <v>600</v>
      </c>
      <c r="B288" s="27" t="s">
        <v>599</v>
      </c>
      <c r="C288" s="667" t="s">
        <v>601</v>
      </c>
      <c r="D288" s="667"/>
      <c r="E288" s="667"/>
      <c r="F288" s="34" t="s">
        <v>954</v>
      </c>
      <c r="G288" s="19">
        <v>4</v>
      </c>
      <c r="H288" s="19">
        <v>381.95</v>
      </c>
      <c r="I288" s="57">
        <f t="shared" si="7"/>
        <v>1527.8</v>
      </c>
    </row>
    <row r="289" spans="1:9">
      <c r="A289" s="45">
        <v>72122</v>
      </c>
      <c r="B289" s="27" t="s">
        <v>605</v>
      </c>
      <c r="C289" s="667" t="s">
        <v>606</v>
      </c>
      <c r="D289" s="667"/>
      <c r="E289" s="667"/>
      <c r="F289" s="34" t="s">
        <v>964</v>
      </c>
      <c r="G289" s="19">
        <v>8.56</v>
      </c>
      <c r="H289" s="19">
        <v>75.86</v>
      </c>
      <c r="I289" s="57">
        <f t="shared" si="7"/>
        <v>649.36</v>
      </c>
    </row>
    <row r="290" spans="1:9">
      <c r="A290" s="41"/>
      <c r="B290" s="24"/>
      <c r="C290" s="686" t="s">
        <v>607</v>
      </c>
      <c r="D290" s="686"/>
      <c r="E290" s="686"/>
      <c r="F290" s="33"/>
      <c r="G290" s="33"/>
      <c r="H290" s="33"/>
      <c r="I290" s="62">
        <f>SUM(I284:I289)</f>
        <v>12353.77</v>
      </c>
    </row>
    <row r="291" spans="1:9">
      <c r="A291" s="42"/>
      <c r="B291" s="28" t="s">
        <v>608</v>
      </c>
      <c r="C291" s="668" t="s">
        <v>609</v>
      </c>
      <c r="D291" s="668"/>
      <c r="E291" s="668"/>
      <c r="F291" s="34" t="s">
        <v>204</v>
      </c>
      <c r="G291" s="19"/>
      <c r="H291" s="19"/>
      <c r="I291" s="57"/>
    </row>
    <row r="292" spans="1:9" ht="30" customHeight="1">
      <c r="A292" s="43" t="s">
        <v>612</v>
      </c>
      <c r="B292" s="26" t="s">
        <v>611</v>
      </c>
      <c r="C292" s="667" t="s">
        <v>613</v>
      </c>
      <c r="D292" s="667"/>
      <c r="E292" s="667"/>
      <c r="F292" s="35" t="s">
        <v>964</v>
      </c>
      <c r="G292" s="55">
        <v>63</v>
      </c>
      <c r="H292" s="55">
        <v>29.96</v>
      </c>
      <c r="I292" s="58">
        <f t="shared" ref="I292:I340" si="8">ROUND(G292*H292,2)</f>
        <v>1887.48</v>
      </c>
    </row>
    <row r="293" spans="1:9">
      <c r="A293" s="45">
        <v>73633</v>
      </c>
      <c r="B293" s="27" t="s">
        <v>614</v>
      </c>
      <c r="C293" s="667" t="s">
        <v>615</v>
      </c>
      <c r="D293" s="667"/>
      <c r="E293" s="667"/>
      <c r="F293" s="34" t="s">
        <v>964</v>
      </c>
      <c r="G293" s="19">
        <v>63</v>
      </c>
      <c r="H293" s="19">
        <v>73.48</v>
      </c>
      <c r="I293" s="57">
        <f t="shared" si="8"/>
        <v>4629.24</v>
      </c>
    </row>
    <row r="294" spans="1:9">
      <c r="A294" s="41"/>
      <c r="B294" s="24"/>
      <c r="C294" s="686" t="s">
        <v>616</v>
      </c>
      <c r="D294" s="686"/>
      <c r="E294" s="686"/>
      <c r="F294" s="33"/>
      <c r="G294" s="33"/>
      <c r="H294" s="33"/>
      <c r="I294" s="62">
        <f>SUM(I292:I293)</f>
        <v>6516.7199999999993</v>
      </c>
    </row>
    <row r="295" spans="1:9">
      <c r="A295" s="42"/>
      <c r="B295" s="28" t="s">
        <v>617</v>
      </c>
      <c r="C295" s="668" t="s">
        <v>618</v>
      </c>
      <c r="D295" s="668"/>
      <c r="E295" s="668"/>
      <c r="F295" s="34" t="s">
        <v>204</v>
      </c>
      <c r="G295" s="19"/>
      <c r="H295" s="19"/>
      <c r="I295" s="57"/>
    </row>
    <row r="296" spans="1:9">
      <c r="A296" s="45">
        <v>87878</v>
      </c>
      <c r="B296" s="27" t="s">
        <v>619</v>
      </c>
      <c r="C296" s="667" t="s">
        <v>620</v>
      </c>
      <c r="D296" s="667"/>
      <c r="E296" s="667"/>
      <c r="F296" s="34" t="s">
        <v>964</v>
      </c>
      <c r="G296" s="19">
        <v>262</v>
      </c>
      <c r="H296" s="19">
        <v>3.48</v>
      </c>
      <c r="I296" s="57">
        <f t="shared" si="8"/>
        <v>911.76</v>
      </c>
    </row>
    <row r="297" spans="1:9">
      <c r="A297" s="45">
        <v>87533</v>
      </c>
      <c r="B297" s="27" t="s">
        <v>621</v>
      </c>
      <c r="C297" s="667" t="s">
        <v>622</v>
      </c>
      <c r="D297" s="667"/>
      <c r="E297" s="667"/>
      <c r="F297" s="34" t="s">
        <v>964</v>
      </c>
      <c r="G297" s="19">
        <v>215</v>
      </c>
      <c r="H297" s="19">
        <v>29.54</v>
      </c>
      <c r="I297" s="57">
        <f t="shared" si="8"/>
        <v>6351.1</v>
      </c>
    </row>
    <row r="298" spans="1:9">
      <c r="A298" s="48" t="s">
        <v>624</v>
      </c>
      <c r="B298" s="27" t="s">
        <v>623</v>
      </c>
      <c r="C298" s="667" t="s">
        <v>625</v>
      </c>
      <c r="D298" s="667"/>
      <c r="E298" s="667"/>
      <c r="F298" s="34" t="s">
        <v>964</v>
      </c>
      <c r="G298" s="19">
        <v>48</v>
      </c>
      <c r="H298" s="19">
        <v>39.03</v>
      </c>
      <c r="I298" s="57">
        <f t="shared" si="8"/>
        <v>1873.44</v>
      </c>
    </row>
    <row r="299" spans="1:9">
      <c r="A299" s="45">
        <v>88488</v>
      </c>
      <c r="B299" s="27" t="s">
        <v>626</v>
      </c>
      <c r="C299" s="667" t="s">
        <v>627</v>
      </c>
      <c r="D299" s="667"/>
      <c r="E299" s="667"/>
      <c r="F299" s="34" t="s">
        <v>964</v>
      </c>
      <c r="G299" s="19">
        <v>120</v>
      </c>
      <c r="H299" s="19">
        <v>11.68</v>
      </c>
      <c r="I299" s="57">
        <f t="shared" si="8"/>
        <v>1401.6</v>
      </c>
    </row>
    <row r="300" spans="1:9">
      <c r="A300" s="45">
        <v>88488</v>
      </c>
      <c r="B300" s="27" t="s">
        <v>628</v>
      </c>
      <c r="C300" s="667" t="s">
        <v>629</v>
      </c>
      <c r="D300" s="667"/>
      <c r="E300" s="667"/>
      <c r="F300" s="34" t="s">
        <v>964</v>
      </c>
      <c r="G300" s="19">
        <v>95</v>
      </c>
      <c r="H300" s="19">
        <v>11.68</v>
      </c>
      <c r="I300" s="57">
        <f t="shared" si="8"/>
        <v>1109.5999999999999</v>
      </c>
    </row>
    <row r="301" spans="1:9">
      <c r="A301" s="45">
        <v>79466</v>
      </c>
      <c r="B301" s="27" t="s">
        <v>630</v>
      </c>
      <c r="C301" s="667" t="s">
        <v>631</v>
      </c>
      <c r="D301" s="667"/>
      <c r="E301" s="667"/>
      <c r="F301" s="34" t="s">
        <v>964</v>
      </c>
      <c r="G301" s="19">
        <v>6</v>
      </c>
      <c r="H301" s="19">
        <v>16.48</v>
      </c>
      <c r="I301" s="57">
        <f t="shared" si="8"/>
        <v>98.88</v>
      </c>
    </row>
    <row r="302" spans="1:9">
      <c r="A302" s="45" t="s">
        <v>633</v>
      </c>
      <c r="B302" s="27" t="s">
        <v>632</v>
      </c>
      <c r="C302" s="667" t="s">
        <v>634</v>
      </c>
      <c r="D302" s="667"/>
      <c r="E302" s="667"/>
      <c r="F302" s="34" t="s">
        <v>964</v>
      </c>
      <c r="G302" s="19">
        <v>25</v>
      </c>
      <c r="H302" s="19">
        <v>21.7</v>
      </c>
      <c r="I302" s="57">
        <f t="shared" si="8"/>
        <v>542.5</v>
      </c>
    </row>
    <row r="303" spans="1:9">
      <c r="A303" s="41"/>
      <c r="B303" s="24"/>
      <c r="C303" s="686" t="s">
        <v>635</v>
      </c>
      <c r="D303" s="686"/>
      <c r="E303" s="686"/>
      <c r="F303" s="33"/>
      <c r="G303" s="33"/>
      <c r="H303" s="33"/>
      <c r="I303" s="62">
        <f>SUM(I296:I302)</f>
        <v>12288.880000000001</v>
      </c>
    </row>
    <row r="304" spans="1:9">
      <c r="A304" s="42"/>
      <c r="B304" s="28" t="s">
        <v>636</v>
      </c>
      <c r="C304" s="668" t="s">
        <v>637</v>
      </c>
      <c r="D304" s="668"/>
      <c r="E304" s="668"/>
      <c r="F304" s="34" t="s">
        <v>204</v>
      </c>
      <c r="G304" s="19"/>
      <c r="H304" s="19"/>
      <c r="I304" s="57"/>
    </row>
    <row r="305" spans="1:9">
      <c r="A305" s="45">
        <v>83532</v>
      </c>
      <c r="B305" s="27" t="s">
        <v>638</v>
      </c>
      <c r="C305" s="667" t="s">
        <v>639</v>
      </c>
      <c r="D305" s="667"/>
      <c r="E305" s="667"/>
      <c r="F305" s="34" t="s">
        <v>962</v>
      </c>
      <c r="G305" s="19">
        <v>3</v>
      </c>
      <c r="H305" s="19">
        <v>485.85</v>
      </c>
      <c r="I305" s="57">
        <f t="shared" si="8"/>
        <v>1457.55</v>
      </c>
    </row>
    <row r="306" spans="1:9">
      <c r="A306" s="45">
        <v>87247</v>
      </c>
      <c r="B306" s="27" t="s">
        <v>640</v>
      </c>
      <c r="C306" s="667" t="s">
        <v>641</v>
      </c>
      <c r="D306" s="667"/>
      <c r="E306" s="667"/>
      <c r="F306" s="34" t="s">
        <v>964</v>
      </c>
      <c r="G306" s="19">
        <v>37</v>
      </c>
      <c r="H306" s="19">
        <v>37.96</v>
      </c>
      <c r="I306" s="57">
        <f t="shared" si="8"/>
        <v>1404.52</v>
      </c>
    </row>
    <row r="307" spans="1:9">
      <c r="A307" s="45">
        <v>88648</v>
      </c>
      <c r="B307" s="27" t="s">
        <v>642</v>
      </c>
      <c r="C307" s="667" t="s">
        <v>643</v>
      </c>
      <c r="D307" s="667"/>
      <c r="E307" s="667"/>
      <c r="F307" s="34" t="s">
        <v>955</v>
      </c>
      <c r="G307" s="19">
        <v>30</v>
      </c>
      <c r="H307" s="19">
        <v>7.98</v>
      </c>
      <c r="I307" s="57">
        <f t="shared" si="8"/>
        <v>239.4</v>
      </c>
    </row>
    <row r="308" spans="1:9">
      <c r="A308" s="41"/>
      <c r="B308" s="24"/>
      <c r="C308" s="686" t="s">
        <v>644</v>
      </c>
      <c r="D308" s="686"/>
      <c r="E308" s="686"/>
      <c r="F308" s="33"/>
      <c r="G308" s="33"/>
      <c r="H308" s="33"/>
      <c r="I308" s="62">
        <f>SUM(I305:I307)</f>
        <v>3101.47</v>
      </c>
    </row>
    <row r="309" spans="1:9">
      <c r="A309" s="42"/>
      <c r="B309" s="28" t="s">
        <v>645</v>
      </c>
      <c r="C309" s="668" t="s">
        <v>646</v>
      </c>
      <c r="D309" s="668"/>
      <c r="E309" s="668"/>
      <c r="F309" s="34" t="s">
        <v>204</v>
      </c>
      <c r="G309" s="19"/>
      <c r="H309" s="19"/>
      <c r="I309" s="57"/>
    </row>
    <row r="310" spans="1:9">
      <c r="A310" s="43" t="s">
        <v>648</v>
      </c>
      <c r="B310" s="26" t="s">
        <v>647</v>
      </c>
      <c r="C310" s="667" t="s">
        <v>649</v>
      </c>
      <c r="D310" s="667"/>
      <c r="E310" s="667"/>
      <c r="F310" s="35" t="s">
        <v>954</v>
      </c>
      <c r="G310" s="19">
        <v>1</v>
      </c>
      <c r="H310" s="19">
        <v>6960.7</v>
      </c>
      <c r="I310" s="57">
        <f t="shared" si="8"/>
        <v>6960.7</v>
      </c>
    </row>
    <row r="311" spans="1:9">
      <c r="A311" s="43" t="s">
        <v>651</v>
      </c>
      <c r="B311" s="26" t="s">
        <v>650</v>
      </c>
      <c r="C311" s="667" t="s">
        <v>652</v>
      </c>
      <c r="D311" s="667"/>
      <c r="E311" s="667"/>
      <c r="F311" s="35" t="s">
        <v>954</v>
      </c>
      <c r="G311" s="19">
        <v>1</v>
      </c>
      <c r="H311" s="19">
        <v>2964.4</v>
      </c>
      <c r="I311" s="57">
        <f t="shared" si="8"/>
        <v>2964.4</v>
      </c>
    </row>
    <row r="312" spans="1:9">
      <c r="A312" s="41"/>
      <c r="B312" s="24"/>
      <c r="C312" s="686" t="s">
        <v>659</v>
      </c>
      <c r="D312" s="686"/>
      <c r="E312" s="686"/>
      <c r="F312" s="33"/>
      <c r="G312" s="33"/>
      <c r="H312" s="33"/>
      <c r="I312" s="62">
        <f>SUM(I310:I311)</f>
        <v>9925.1</v>
      </c>
    </row>
    <row r="313" spans="1:9">
      <c r="A313" s="42"/>
      <c r="B313" s="28" t="s">
        <v>660</v>
      </c>
      <c r="C313" s="668" t="s">
        <v>661</v>
      </c>
      <c r="D313" s="668"/>
      <c r="E313" s="668"/>
      <c r="F313" s="34" t="s">
        <v>204</v>
      </c>
      <c r="G313" s="19"/>
      <c r="H313" s="19"/>
      <c r="I313" s="57"/>
    </row>
    <row r="314" spans="1:9">
      <c r="A314" s="45" t="s">
        <v>663</v>
      </c>
      <c r="B314" s="27" t="s">
        <v>662</v>
      </c>
      <c r="C314" s="667" t="s">
        <v>664</v>
      </c>
      <c r="D314" s="667"/>
      <c r="E314" s="667"/>
      <c r="F314" s="34" t="s">
        <v>954</v>
      </c>
      <c r="G314" s="19">
        <v>1</v>
      </c>
      <c r="H314" s="19">
        <v>918.66</v>
      </c>
      <c r="I314" s="57">
        <f t="shared" si="8"/>
        <v>918.66</v>
      </c>
    </row>
    <row r="315" spans="1:9">
      <c r="A315" s="45" t="s">
        <v>666</v>
      </c>
      <c r="B315" s="27" t="s">
        <v>665</v>
      </c>
      <c r="C315" s="667" t="s">
        <v>667</v>
      </c>
      <c r="D315" s="667"/>
      <c r="E315" s="667"/>
      <c r="F315" s="34" t="s">
        <v>964</v>
      </c>
      <c r="G315" s="19">
        <v>12</v>
      </c>
      <c r="H315" s="19">
        <v>242.4</v>
      </c>
      <c r="I315" s="57">
        <f t="shared" si="8"/>
        <v>2908.8</v>
      </c>
    </row>
    <row r="316" spans="1:9">
      <c r="A316" s="45">
        <v>87878</v>
      </c>
      <c r="B316" s="27" t="s">
        <v>668</v>
      </c>
      <c r="C316" s="667" t="s">
        <v>370</v>
      </c>
      <c r="D316" s="667"/>
      <c r="E316" s="667"/>
      <c r="F316" s="34" t="s">
        <v>964</v>
      </c>
      <c r="G316" s="19">
        <v>12</v>
      </c>
      <c r="H316" s="19">
        <v>3.48</v>
      </c>
      <c r="I316" s="57">
        <f t="shared" si="8"/>
        <v>41.76</v>
      </c>
    </row>
    <row r="317" spans="1:9">
      <c r="A317" s="45" t="s">
        <v>670</v>
      </c>
      <c r="B317" s="27" t="s">
        <v>669</v>
      </c>
      <c r="C317" s="667" t="s">
        <v>671</v>
      </c>
      <c r="D317" s="667"/>
      <c r="E317" s="667"/>
      <c r="F317" s="34" t="s">
        <v>964</v>
      </c>
      <c r="G317" s="19">
        <v>12</v>
      </c>
      <c r="H317" s="19">
        <v>28.61</v>
      </c>
      <c r="I317" s="57">
        <f t="shared" si="8"/>
        <v>343.32</v>
      </c>
    </row>
    <row r="318" spans="1:9">
      <c r="A318" s="45">
        <v>88487</v>
      </c>
      <c r="B318" s="27" t="s">
        <v>672</v>
      </c>
      <c r="C318" s="667" t="s">
        <v>673</v>
      </c>
      <c r="D318" s="667"/>
      <c r="E318" s="667"/>
      <c r="F318" s="34" t="s">
        <v>962</v>
      </c>
      <c r="G318" s="19">
        <v>12</v>
      </c>
      <c r="H318" s="19">
        <v>8.2899999999999991</v>
      </c>
      <c r="I318" s="57">
        <f t="shared" si="8"/>
        <v>99.48</v>
      </c>
    </row>
    <row r="319" spans="1:9">
      <c r="A319" s="45">
        <v>55866</v>
      </c>
      <c r="B319" s="27" t="s">
        <v>674</v>
      </c>
      <c r="C319" s="667" t="s">
        <v>675</v>
      </c>
      <c r="D319" s="667"/>
      <c r="E319" s="667"/>
      <c r="F319" s="34" t="s">
        <v>955</v>
      </c>
      <c r="G319" s="19">
        <v>100</v>
      </c>
      <c r="H319" s="19">
        <v>24.66</v>
      </c>
      <c r="I319" s="57">
        <f t="shared" si="8"/>
        <v>2466</v>
      </c>
    </row>
    <row r="320" spans="1:9">
      <c r="A320" s="45">
        <v>1876</v>
      </c>
      <c r="B320" s="27" t="s">
        <v>676</v>
      </c>
      <c r="C320" s="667" t="s">
        <v>677</v>
      </c>
      <c r="D320" s="667"/>
      <c r="E320" s="667"/>
      <c r="F320" s="34" t="s">
        <v>954</v>
      </c>
      <c r="G320" s="19">
        <v>9</v>
      </c>
      <c r="H320" s="19">
        <v>11.31</v>
      </c>
      <c r="I320" s="57">
        <f t="shared" si="8"/>
        <v>101.79</v>
      </c>
    </row>
    <row r="321" spans="1:9">
      <c r="A321" s="45">
        <v>1894</v>
      </c>
      <c r="B321" s="27" t="s">
        <v>678</v>
      </c>
      <c r="C321" s="667" t="s">
        <v>679</v>
      </c>
      <c r="D321" s="667"/>
      <c r="E321" s="667"/>
      <c r="F321" s="34" t="s">
        <v>954</v>
      </c>
      <c r="G321" s="19">
        <v>9</v>
      </c>
      <c r="H321" s="19">
        <v>7.85</v>
      </c>
      <c r="I321" s="57">
        <f t="shared" si="8"/>
        <v>70.650000000000006</v>
      </c>
    </row>
    <row r="322" spans="1:9">
      <c r="A322" s="45" t="s">
        <v>681</v>
      </c>
      <c r="B322" s="27" t="s">
        <v>680</v>
      </c>
      <c r="C322" s="667" t="s">
        <v>682</v>
      </c>
      <c r="D322" s="667"/>
      <c r="E322" s="667"/>
      <c r="F322" s="34" t="s">
        <v>954</v>
      </c>
      <c r="G322" s="19">
        <v>10</v>
      </c>
      <c r="H322" s="19">
        <v>92.2</v>
      </c>
      <c r="I322" s="57">
        <f t="shared" si="8"/>
        <v>922</v>
      </c>
    </row>
    <row r="323" spans="1:9">
      <c r="A323" s="43" t="s">
        <v>684</v>
      </c>
      <c r="B323" s="26" t="s">
        <v>683</v>
      </c>
      <c r="C323" s="667" t="s">
        <v>685</v>
      </c>
      <c r="D323" s="667"/>
      <c r="E323" s="667"/>
      <c r="F323" s="35" t="s">
        <v>954</v>
      </c>
      <c r="G323" s="19">
        <v>3</v>
      </c>
      <c r="H323" s="19">
        <v>702.24</v>
      </c>
      <c r="I323" s="57">
        <f t="shared" si="8"/>
        <v>2106.7199999999998</v>
      </c>
    </row>
    <row r="324" spans="1:9">
      <c r="A324" s="45">
        <v>83400</v>
      </c>
      <c r="B324" s="27" t="s">
        <v>686</v>
      </c>
      <c r="C324" s="667" t="s">
        <v>687</v>
      </c>
      <c r="D324" s="667"/>
      <c r="E324" s="667"/>
      <c r="F324" s="34" t="s">
        <v>954</v>
      </c>
      <c r="G324" s="19">
        <v>3</v>
      </c>
      <c r="H324" s="19">
        <v>87.11</v>
      </c>
      <c r="I324" s="57">
        <f t="shared" si="8"/>
        <v>261.33</v>
      </c>
    </row>
    <row r="325" spans="1:9">
      <c r="A325" s="45" t="s">
        <v>689</v>
      </c>
      <c r="B325" s="27" t="s">
        <v>688</v>
      </c>
      <c r="C325" s="667" t="s">
        <v>690</v>
      </c>
      <c r="D325" s="667"/>
      <c r="E325" s="667"/>
      <c r="F325" s="34" t="s">
        <v>954</v>
      </c>
      <c r="G325" s="19">
        <v>3</v>
      </c>
      <c r="H325" s="19">
        <v>26.56</v>
      </c>
      <c r="I325" s="57">
        <f t="shared" si="8"/>
        <v>79.680000000000007</v>
      </c>
    </row>
    <row r="326" spans="1:9">
      <c r="A326" s="45">
        <v>83481</v>
      </c>
      <c r="B326" s="27" t="s">
        <v>691</v>
      </c>
      <c r="C326" s="667" t="s">
        <v>692</v>
      </c>
      <c r="D326" s="667"/>
      <c r="E326" s="667"/>
      <c r="F326" s="34" t="s">
        <v>954</v>
      </c>
      <c r="G326" s="19">
        <v>3</v>
      </c>
      <c r="H326" s="19">
        <v>99.53</v>
      </c>
      <c r="I326" s="57">
        <f t="shared" si="8"/>
        <v>298.58999999999997</v>
      </c>
    </row>
    <row r="327" spans="1:9">
      <c r="A327" s="45">
        <v>83399</v>
      </c>
      <c r="B327" s="27" t="s">
        <v>693</v>
      </c>
      <c r="C327" s="667" t="s">
        <v>694</v>
      </c>
      <c r="D327" s="667"/>
      <c r="E327" s="667"/>
      <c r="F327" s="34" t="s">
        <v>954</v>
      </c>
      <c r="G327" s="19">
        <v>3</v>
      </c>
      <c r="H327" s="19">
        <v>46.63</v>
      </c>
      <c r="I327" s="57">
        <f t="shared" si="8"/>
        <v>139.88999999999999</v>
      </c>
    </row>
    <row r="328" spans="1:9">
      <c r="A328" s="45" t="s">
        <v>696</v>
      </c>
      <c r="B328" s="27" t="s">
        <v>695</v>
      </c>
      <c r="C328" s="667" t="s">
        <v>697</v>
      </c>
      <c r="D328" s="667"/>
      <c r="E328" s="667"/>
      <c r="F328" s="34" t="s">
        <v>954</v>
      </c>
      <c r="G328" s="19">
        <v>1</v>
      </c>
      <c r="H328" s="19">
        <v>19928.7</v>
      </c>
      <c r="I328" s="57">
        <f t="shared" si="8"/>
        <v>19928.7</v>
      </c>
    </row>
    <row r="329" spans="1:9">
      <c r="A329" s="45" t="s">
        <v>699</v>
      </c>
      <c r="B329" s="27" t="s">
        <v>698</v>
      </c>
      <c r="C329" s="667" t="s">
        <v>700</v>
      </c>
      <c r="D329" s="667"/>
      <c r="E329" s="667"/>
      <c r="F329" s="34" t="s">
        <v>954</v>
      </c>
      <c r="G329" s="19">
        <v>1</v>
      </c>
      <c r="H329" s="19">
        <v>689.28</v>
      </c>
      <c r="I329" s="57">
        <f t="shared" si="8"/>
        <v>689.28</v>
      </c>
    </row>
    <row r="330" spans="1:9">
      <c r="A330" s="41"/>
      <c r="B330" s="24"/>
      <c r="C330" s="686" t="s">
        <v>701</v>
      </c>
      <c r="D330" s="686"/>
      <c r="E330" s="686"/>
      <c r="F330" s="33"/>
      <c r="G330" s="33"/>
      <c r="H330" s="33"/>
      <c r="I330" s="62">
        <f>SUM(I314:I329)</f>
        <v>31376.649999999998</v>
      </c>
    </row>
    <row r="331" spans="1:9">
      <c r="A331" s="42"/>
      <c r="B331" s="25">
        <v>8</v>
      </c>
      <c r="C331" s="668" t="s">
        <v>702</v>
      </c>
      <c r="D331" s="668"/>
      <c r="E331" s="668"/>
      <c r="F331" s="34" t="s">
        <v>204</v>
      </c>
      <c r="G331" s="19"/>
      <c r="H331" s="19"/>
      <c r="I331" s="57"/>
    </row>
    <row r="332" spans="1:9">
      <c r="A332" s="45" t="s">
        <v>155</v>
      </c>
      <c r="B332" s="27" t="s">
        <v>703</v>
      </c>
      <c r="C332" s="667" t="s">
        <v>704</v>
      </c>
      <c r="D332" s="667"/>
      <c r="E332" s="667"/>
      <c r="F332" s="34" t="s">
        <v>964</v>
      </c>
      <c r="G332" s="19">
        <v>1800</v>
      </c>
      <c r="H332" s="19">
        <v>12.8</v>
      </c>
      <c r="I332" s="57">
        <f t="shared" si="8"/>
        <v>23040</v>
      </c>
    </row>
    <row r="333" spans="1:9">
      <c r="A333" s="45" t="s">
        <v>706</v>
      </c>
      <c r="B333" s="27" t="s">
        <v>705</v>
      </c>
      <c r="C333" s="667" t="s">
        <v>707</v>
      </c>
      <c r="D333" s="667"/>
      <c r="E333" s="667"/>
      <c r="F333" s="35" t="s">
        <v>954</v>
      </c>
      <c r="G333" s="19">
        <v>1039</v>
      </c>
      <c r="H333" s="19">
        <v>85.25</v>
      </c>
      <c r="I333" s="57">
        <f t="shared" si="8"/>
        <v>88574.75</v>
      </c>
    </row>
    <row r="334" spans="1:9">
      <c r="A334" s="43" t="s">
        <v>711</v>
      </c>
      <c r="B334" s="26" t="s">
        <v>710</v>
      </c>
      <c r="C334" s="667" t="s">
        <v>709</v>
      </c>
      <c r="D334" s="667"/>
      <c r="E334" s="667"/>
      <c r="F334" s="39" t="s">
        <v>955</v>
      </c>
      <c r="G334" s="19">
        <v>20</v>
      </c>
      <c r="H334" s="19">
        <v>56.56</v>
      </c>
      <c r="I334" s="57">
        <f t="shared" si="8"/>
        <v>1131.2</v>
      </c>
    </row>
    <row r="335" spans="1:9">
      <c r="A335" s="45" t="s">
        <v>445</v>
      </c>
      <c r="B335" s="27" t="s">
        <v>712</v>
      </c>
      <c r="C335" s="667" t="s">
        <v>713</v>
      </c>
      <c r="D335" s="667"/>
      <c r="E335" s="667"/>
      <c r="F335" s="35" t="s">
        <v>962</v>
      </c>
      <c r="G335" s="19">
        <v>23.9</v>
      </c>
      <c r="H335" s="19">
        <v>628.14</v>
      </c>
      <c r="I335" s="57">
        <f t="shared" si="8"/>
        <v>15012.55</v>
      </c>
    </row>
    <row r="336" spans="1:9">
      <c r="A336" s="43" t="s">
        <v>63</v>
      </c>
      <c r="B336" s="26" t="s">
        <v>715</v>
      </c>
      <c r="C336" s="667" t="s">
        <v>714</v>
      </c>
      <c r="D336" s="667"/>
      <c r="E336" s="667"/>
      <c r="F336" s="39" t="s">
        <v>966</v>
      </c>
      <c r="G336" s="19">
        <v>57.36</v>
      </c>
      <c r="H336" s="19">
        <v>284</v>
      </c>
      <c r="I336" s="57">
        <f t="shared" si="8"/>
        <v>16290.24</v>
      </c>
    </row>
    <row r="337" spans="1:9">
      <c r="A337" s="45" t="s">
        <v>717</v>
      </c>
      <c r="B337" s="27" t="s">
        <v>716</v>
      </c>
      <c r="C337" s="667" t="s">
        <v>718</v>
      </c>
      <c r="D337" s="667"/>
      <c r="E337" s="667"/>
      <c r="F337" s="35" t="s">
        <v>962</v>
      </c>
      <c r="G337" s="19">
        <v>0.3</v>
      </c>
      <c r="H337" s="19">
        <v>1970.83</v>
      </c>
      <c r="I337" s="57">
        <f t="shared" si="8"/>
        <v>591.25</v>
      </c>
    </row>
    <row r="338" spans="1:9" ht="33" customHeight="1">
      <c r="A338" s="45" t="s">
        <v>717</v>
      </c>
      <c r="B338" s="27" t="s">
        <v>719</v>
      </c>
      <c r="C338" s="667" t="s">
        <v>720</v>
      </c>
      <c r="D338" s="667"/>
      <c r="E338" s="667"/>
      <c r="F338" s="35" t="s">
        <v>962</v>
      </c>
      <c r="G338" s="55">
        <v>0.65</v>
      </c>
      <c r="H338" s="55">
        <v>1970.83</v>
      </c>
      <c r="I338" s="58">
        <f t="shared" si="8"/>
        <v>1281.04</v>
      </c>
    </row>
    <row r="339" spans="1:9">
      <c r="A339" s="45" t="s">
        <v>722</v>
      </c>
      <c r="B339" s="27" t="s">
        <v>721</v>
      </c>
      <c r="C339" s="667" t="s">
        <v>723</v>
      </c>
      <c r="D339" s="667"/>
      <c r="E339" s="667"/>
      <c r="F339" s="34" t="s">
        <v>964</v>
      </c>
      <c r="G339" s="19">
        <v>142.25</v>
      </c>
      <c r="H339" s="19">
        <v>42.35</v>
      </c>
      <c r="I339" s="57">
        <f t="shared" si="8"/>
        <v>6024.29</v>
      </c>
    </row>
    <row r="340" spans="1:9">
      <c r="A340" s="45" t="s">
        <v>725</v>
      </c>
      <c r="B340" s="27" t="s">
        <v>724</v>
      </c>
      <c r="C340" s="667" t="s">
        <v>726</v>
      </c>
      <c r="D340" s="667"/>
      <c r="E340" s="667"/>
      <c r="F340" s="34" t="s">
        <v>964</v>
      </c>
      <c r="G340" s="19">
        <v>430</v>
      </c>
      <c r="H340" s="19">
        <v>272.36</v>
      </c>
      <c r="I340" s="57">
        <f t="shared" si="8"/>
        <v>117114.8</v>
      </c>
    </row>
    <row r="341" spans="1:9">
      <c r="A341" s="45">
        <v>87878</v>
      </c>
      <c r="B341" s="27" t="s">
        <v>727</v>
      </c>
      <c r="C341" s="667" t="s">
        <v>370</v>
      </c>
      <c r="D341" s="667"/>
      <c r="E341" s="667"/>
      <c r="F341" s="34" t="s">
        <v>964</v>
      </c>
      <c r="G341" s="19">
        <v>430</v>
      </c>
      <c r="H341" s="19">
        <v>3.48</v>
      </c>
      <c r="I341" s="57">
        <f t="shared" ref="I341:I381" si="9">ROUND(G341*H341,2)</f>
        <v>1496.4</v>
      </c>
    </row>
    <row r="342" spans="1:9">
      <c r="A342" s="45" t="s">
        <v>670</v>
      </c>
      <c r="B342" s="27" t="s">
        <v>728</v>
      </c>
      <c r="C342" s="667" t="s">
        <v>671</v>
      </c>
      <c r="D342" s="667"/>
      <c r="E342" s="667"/>
      <c r="F342" s="34" t="s">
        <v>964</v>
      </c>
      <c r="G342" s="19">
        <v>430</v>
      </c>
      <c r="H342" s="19">
        <v>28.61</v>
      </c>
      <c r="I342" s="57">
        <f t="shared" si="9"/>
        <v>12302.3</v>
      </c>
    </row>
    <row r="343" spans="1:9">
      <c r="A343" s="45">
        <v>88487</v>
      </c>
      <c r="B343" s="27" t="s">
        <v>729</v>
      </c>
      <c r="C343" s="667" t="s">
        <v>673</v>
      </c>
      <c r="D343" s="667"/>
      <c r="E343" s="667"/>
      <c r="F343" s="34" t="s">
        <v>964</v>
      </c>
      <c r="G343" s="19">
        <v>430</v>
      </c>
      <c r="H343" s="19">
        <v>8.2899999999999991</v>
      </c>
      <c r="I343" s="57">
        <f t="shared" si="9"/>
        <v>3564.7</v>
      </c>
    </row>
    <row r="344" spans="1:9">
      <c r="A344" s="45" t="s">
        <v>717</v>
      </c>
      <c r="B344" s="27" t="s">
        <v>730</v>
      </c>
      <c r="C344" s="667" t="s">
        <v>731</v>
      </c>
      <c r="D344" s="667"/>
      <c r="E344" s="667"/>
      <c r="F344" s="34" t="s">
        <v>962</v>
      </c>
      <c r="G344" s="19">
        <v>2</v>
      </c>
      <c r="H344" s="19">
        <v>1970.83</v>
      </c>
      <c r="I344" s="57">
        <f t="shared" si="9"/>
        <v>3941.66</v>
      </c>
    </row>
    <row r="345" spans="1:9">
      <c r="A345" s="45" t="s">
        <v>733</v>
      </c>
      <c r="B345" s="27" t="s">
        <v>732</v>
      </c>
      <c r="C345" s="667" t="s">
        <v>734</v>
      </c>
      <c r="D345" s="667"/>
      <c r="E345" s="667"/>
      <c r="F345" s="34" t="s">
        <v>954</v>
      </c>
      <c r="G345" s="19">
        <v>1</v>
      </c>
      <c r="H345" s="19">
        <v>2950.97</v>
      </c>
      <c r="I345" s="57">
        <f t="shared" si="9"/>
        <v>2950.97</v>
      </c>
    </row>
    <row r="346" spans="1:9">
      <c r="A346" s="41"/>
      <c r="B346" s="24"/>
      <c r="C346" s="686" t="s">
        <v>735</v>
      </c>
      <c r="D346" s="686"/>
      <c r="E346" s="686"/>
      <c r="F346" s="33"/>
      <c r="G346" s="33"/>
      <c r="H346" s="33"/>
      <c r="I346" s="62">
        <f>SUM(I332:I345)</f>
        <v>293316.14999999997</v>
      </c>
    </row>
    <row r="347" spans="1:9">
      <c r="A347" s="46"/>
      <c r="B347" s="30" t="s">
        <v>204</v>
      </c>
      <c r="C347" s="689" t="s">
        <v>740</v>
      </c>
      <c r="D347" s="689"/>
      <c r="E347" s="689"/>
      <c r="F347" s="37"/>
      <c r="G347" s="37"/>
      <c r="H347" s="37"/>
      <c r="I347" s="64">
        <f>I357+I360+I369+I377+I383</f>
        <v>1791067.75</v>
      </c>
    </row>
    <row r="348" spans="1:9">
      <c r="A348" s="42"/>
      <c r="B348" s="25">
        <v>1</v>
      </c>
      <c r="C348" s="690" t="s">
        <v>231</v>
      </c>
      <c r="D348" s="691"/>
      <c r="E348" s="692"/>
      <c r="F348" s="34" t="s">
        <v>204</v>
      </c>
      <c r="G348" s="19"/>
      <c r="H348" s="19"/>
      <c r="I348" s="57">
        <f t="shared" si="9"/>
        <v>0</v>
      </c>
    </row>
    <row r="349" spans="1:9">
      <c r="A349" s="45" t="s">
        <v>181</v>
      </c>
      <c r="B349" s="27" t="s">
        <v>22</v>
      </c>
      <c r="C349" s="667" t="s">
        <v>741</v>
      </c>
      <c r="D349" s="667"/>
      <c r="E349" s="667"/>
      <c r="F349" s="34" t="s">
        <v>964</v>
      </c>
      <c r="G349" s="19">
        <v>2149.6599999999994</v>
      </c>
      <c r="H349" s="19">
        <v>7.44</v>
      </c>
      <c r="I349" s="57">
        <f t="shared" si="9"/>
        <v>15993.47</v>
      </c>
    </row>
    <row r="350" spans="1:9">
      <c r="A350" s="45" t="s">
        <v>209</v>
      </c>
      <c r="B350" s="27" t="s">
        <v>23</v>
      </c>
      <c r="C350" s="667" t="s">
        <v>742</v>
      </c>
      <c r="D350" s="667"/>
      <c r="E350" s="667"/>
      <c r="F350" s="34" t="s">
        <v>955</v>
      </c>
      <c r="G350" s="19">
        <v>2177.42</v>
      </c>
      <c r="H350" s="19">
        <v>2.34</v>
      </c>
      <c r="I350" s="57">
        <f t="shared" si="9"/>
        <v>5095.16</v>
      </c>
    </row>
    <row r="351" spans="1:9">
      <c r="A351" s="45" t="s">
        <v>342</v>
      </c>
      <c r="B351" s="27" t="s">
        <v>218</v>
      </c>
      <c r="C351" s="667" t="s">
        <v>743</v>
      </c>
      <c r="D351" s="667"/>
      <c r="E351" s="667"/>
      <c r="F351" s="34" t="s">
        <v>956</v>
      </c>
      <c r="G351" s="19">
        <v>5068.32</v>
      </c>
      <c r="H351" s="19">
        <v>3.68</v>
      </c>
      <c r="I351" s="57">
        <f t="shared" si="9"/>
        <v>18651.419999999998</v>
      </c>
    </row>
    <row r="352" spans="1:9" ht="29.25" customHeight="1">
      <c r="A352" s="45" t="s">
        <v>744</v>
      </c>
      <c r="B352" s="27" t="s">
        <v>224</v>
      </c>
      <c r="C352" s="667" t="s">
        <v>745</v>
      </c>
      <c r="D352" s="667"/>
      <c r="E352" s="667"/>
      <c r="F352" s="34" t="s">
        <v>956</v>
      </c>
      <c r="G352" s="55">
        <v>1263.3055999999997</v>
      </c>
      <c r="H352" s="55">
        <v>41.33</v>
      </c>
      <c r="I352" s="58">
        <f t="shared" si="9"/>
        <v>52212.42</v>
      </c>
    </row>
    <row r="353" spans="1:9">
      <c r="A353" s="45">
        <v>72887</v>
      </c>
      <c r="B353" s="27" t="s">
        <v>230</v>
      </c>
      <c r="C353" s="667" t="s">
        <v>746</v>
      </c>
      <c r="D353" s="667"/>
      <c r="E353" s="667"/>
      <c r="F353" s="34" t="s">
        <v>967</v>
      </c>
      <c r="G353" s="19">
        <v>8278.27</v>
      </c>
      <c r="H353" s="19">
        <v>1.03</v>
      </c>
      <c r="I353" s="57">
        <f t="shared" si="9"/>
        <v>8526.6200000000008</v>
      </c>
    </row>
    <row r="354" spans="1:9">
      <c r="A354" s="45">
        <v>73692</v>
      </c>
      <c r="B354" s="27" t="s">
        <v>244</v>
      </c>
      <c r="C354" s="667" t="s">
        <v>747</v>
      </c>
      <c r="D354" s="667"/>
      <c r="E354" s="667"/>
      <c r="F354" s="34" t="s">
        <v>956</v>
      </c>
      <c r="G354" s="19">
        <v>1173.7200000000003</v>
      </c>
      <c r="H354" s="19">
        <v>110.21</v>
      </c>
      <c r="I354" s="57">
        <f t="shared" si="9"/>
        <v>129355.68</v>
      </c>
    </row>
    <row r="355" spans="1:9">
      <c r="A355" s="45" t="s">
        <v>748</v>
      </c>
      <c r="B355" s="27" t="s">
        <v>249</v>
      </c>
      <c r="C355" s="667" t="s">
        <v>749</v>
      </c>
      <c r="D355" s="667"/>
      <c r="E355" s="667"/>
      <c r="F355" s="34" t="s">
        <v>956</v>
      </c>
      <c r="G355" s="19">
        <v>2221.2300000000005</v>
      </c>
      <c r="H355" s="19">
        <v>44.09</v>
      </c>
      <c r="I355" s="57">
        <f t="shared" si="9"/>
        <v>97934.03</v>
      </c>
    </row>
    <row r="356" spans="1:9">
      <c r="A356" s="45">
        <v>5719</v>
      </c>
      <c r="B356" s="27" t="s">
        <v>273</v>
      </c>
      <c r="C356" s="667" t="s">
        <v>750</v>
      </c>
      <c r="D356" s="667"/>
      <c r="E356" s="667"/>
      <c r="F356" s="34" t="s">
        <v>956</v>
      </c>
      <c r="G356" s="19">
        <v>220.51999999999998</v>
      </c>
      <c r="H356" s="19">
        <v>50.29</v>
      </c>
      <c r="I356" s="57">
        <f t="shared" si="9"/>
        <v>11089.95</v>
      </c>
    </row>
    <row r="357" spans="1:9">
      <c r="A357" s="41"/>
      <c r="B357" s="24"/>
      <c r="C357" s="686" t="s">
        <v>243</v>
      </c>
      <c r="D357" s="686"/>
      <c r="E357" s="686"/>
      <c r="F357" s="33"/>
      <c r="G357" s="33"/>
      <c r="H357" s="33"/>
      <c r="I357" s="62">
        <f>SUM(I348:I356)</f>
        <v>338858.75</v>
      </c>
    </row>
    <row r="358" spans="1:9">
      <c r="A358" s="42"/>
      <c r="B358" s="25">
        <v>2</v>
      </c>
      <c r="C358" s="690" t="s">
        <v>751</v>
      </c>
      <c r="D358" s="691"/>
      <c r="E358" s="692"/>
      <c r="F358" s="34" t="s">
        <v>204</v>
      </c>
      <c r="G358" s="19"/>
      <c r="H358" s="19"/>
      <c r="I358" s="57">
        <f t="shared" si="9"/>
        <v>0</v>
      </c>
    </row>
    <row r="359" spans="1:9">
      <c r="A359" s="45" t="s">
        <v>227</v>
      </c>
      <c r="B359" s="27" t="s">
        <v>25</v>
      </c>
      <c r="C359" s="667" t="s">
        <v>752</v>
      </c>
      <c r="D359" s="667"/>
      <c r="E359" s="667"/>
      <c r="F359" s="34" t="s">
        <v>963</v>
      </c>
      <c r="G359" s="19">
        <v>284.15999999999985</v>
      </c>
      <c r="H359" s="19">
        <v>6.6</v>
      </c>
      <c r="I359" s="57">
        <f t="shared" si="9"/>
        <v>1875.46</v>
      </c>
    </row>
    <row r="360" spans="1:9">
      <c r="A360" s="41"/>
      <c r="B360" s="24"/>
      <c r="C360" s="686" t="s">
        <v>978</v>
      </c>
      <c r="D360" s="686"/>
      <c r="E360" s="686"/>
      <c r="F360" s="33"/>
      <c r="G360" s="33"/>
      <c r="H360" s="33"/>
      <c r="I360" s="62">
        <f>SUM(I358:I359)</f>
        <v>1875.46</v>
      </c>
    </row>
    <row r="361" spans="1:9">
      <c r="A361" s="42"/>
      <c r="B361" s="25">
        <v>4</v>
      </c>
      <c r="C361" s="690" t="s">
        <v>753</v>
      </c>
      <c r="D361" s="691"/>
      <c r="E361" s="692"/>
      <c r="F361" s="34" t="s">
        <v>204</v>
      </c>
      <c r="G361" s="19"/>
      <c r="H361" s="19"/>
      <c r="I361" s="57"/>
    </row>
    <row r="362" spans="1:9" ht="25.5" customHeight="1">
      <c r="A362" s="42"/>
      <c r="B362" s="28" t="s">
        <v>72</v>
      </c>
      <c r="C362" s="696" t="s">
        <v>754</v>
      </c>
      <c r="D362" s="697"/>
      <c r="E362" s="698"/>
      <c r="F362" s="34" t="s">
        <v>204</v>
      </c>
      <c r="G362" s="19"/>
      <c r="H362" s="19"/>
      <c r="I362" s="57"/>
    </row>
    <row r="363" spans="1:9">
      <c r="A363" s="45" t="s">
        <v>755</v>
      </c>
      <c r="B363" s="27" t="s">
        <v>74</v>
      </c>
      <c r="C363" s="667" t="s">
        <v>756</v>
      </c>
      <c r="D363" s="667"/>
      <c r="E363" s="667"/>
      <c r="F363" s="34" t="s">
        <v>955</v>
      </c>
      <c r="G363" s="19">
        <v>446.40000000000009</v>
      </c>
      <c r="H363" s="19">
        <v>88.31</v>
      </c>
      <c r="I363" s="57">
        <f t="shared" si="9"/>
        <v>39421.58</v>
      </c>
    </row>
    <row r="364" spans="1:9">
      <c r="A364" s="45" t="s">
        <v>757</v>
      </c>
      <c r="B364" s="27" t="s">
        <v>75</v>
      </c>
      <c r="C364" s="667" t="s">
        <v>758</v>
      </c>
      <c r="D364" s="667"/>
      <c r="E364" s="667"/>
      <c r="F364" s="34" t="s">
        <v>955</v>
      </c>
      <c r="G364" s="19">
        <v>639.64000000000033</v>
      </c>
      <c r="H364" s="19">
        <v>115.9</v>
      </c>
      <c r="I364" s="57">
        <f t="shared" si="9"/>
        <v>74134.28</v>
      </c>
    </row>
    <row r="365" spans="1:9">
      <c r="A365" s="45" t="s">
        <v>759</v>
      </c>
      <c r="B365" s="27" t="s">
        <v>76</v>
      </c>
      <c r="C365" s="667" t="s">
        <v>760</v>
      </c>
      <c r="D365" s="667"/>
      <c r="E365" s="667"/>
      <c r="F365" s="34" t="s">
        <v>955</v>
      </c>
      <c r="G365" s="19">
        <v>418.6</v>
      </c>
      <c r="H365" s="19">
        <v>140.53</v>
      </c>
      <c r="I365" s="57">
        <f t="shared" si="9"/>
        <v>58825.86</v>
      </c>
    </row>
    <row r="366" spans="1:9">
      <c r="A366" s="45" t="s">
        <v>761</v>
      </c>
      <c r="B366" s="27" t="s">
        <v>77</v>
      </c>
      <c r="C366" s="667" t="s">
        <v>762</v>
      </c>
      <c r="D366" s="667"/>
      <c r="E366" s="667"/>
      <c r="F366" s="34" t="s">
        <v>955</v>
      </c>
      <c r="G366" s="19">
        <v>377.55999999999995</v>
      </c>
      <c r="H366" s="19">
        <v>258.33</v>
      </c>
      <c r="I366" s="57">
        <f t="shared" si="9"/>
        <v>97535.07</v>
      </c>
    </row>
    <row r="367" spans="1:9">
      <c r="A367" s="45" t="s">
        <v>763</v>
      </c>
      <c r="B367" s="27" t="s">
        <v>78</v>
      </c>
      <c r="C367" s="667" t="s">
        <v>764</v>
      </c>
      <c r="D367" s="667"/>
      <c r="E367" s="667"/>
      <c r="F367" s="34" t="s">
        <v>955</v>
      </c>
      <c r="G367" s="19">
        <v>208.12000000000006</v>
      </c>
      <c r="H367" s="19">
        <v>392.75</v>
      </c>
      <c r="I367" s="57">
        <f t="shared" si="9"/>
        <v>81739.13</v>
      </c>
    </row>
    <row r="368" spans="1:9">
      <c r="A368" s="45" t="s">
        <v>765</v>
      </c>
      <c r="B368" s="27" t="s">
        <v>79</v>
      </c>
      <c r="C368" s="667" t="s">
        <v>766</v>
      </c>
      <c r="D368" s="667"/>
      <c r="E368" s="667"/>
      <c r="F368" s="34" t="s">
        <v>955</v>
      </c>
      <c r="G368" s="19">
        <v>19.259999999999991</v>
      </c>
      <c r="H368" s="19">
        <v>471.61</v>
      </c>
      <c r="I368" s="57">
        <f t="shared" si="9"/>
        <v>9083.2099999999991</v>
      </c>
    </row>
    <row r="369" spans="1:9">
      <c r="A369" s="41"/>
      <c r="B369" s="24"/>
      <c r="C369" s="686" t="s">
        <v>767</v>
      </c>
      <c r="D369" s="686"/>
      <c r="E369" s="686"/>
      <c r="F369" s="38"/>
      <c r="G369" s="33"/>
      <c r="H369" s="33"/>
      <c r="I369" s="62">
        <f>SUM(I363:I368)</f>
        <v>360739.13000000006</v>
      </c>
    </row>
    <row r="370" spans="1:9">
      <c r="A370" s="42"/>
      <c r="B370" s="28" t="s">
        <v>95</v>
      </c>
      <c r="C370" s="690" t="s">
        <v>768</v>
      </c>
      <c r="D370" s="691"/>
      <c r="E370" s="692"/>
      <c r="F370" s="34" t="s">
        <v>204</v>
      </c>
      <c r="G370" s="19"/>
      <c r="H370" s="19"/>
      <c r="I370" s="57"/>
    </row>
    <row r="371" spans="1:9" ht="30.75" customHeight="1">
      <c r="A371" s="45">
        <v>83659</v>
      </c>
      <c r="B371" s="27" t="s">
        <v>96</v>
      </c>
      <c r="C371" s="667" t="s">
        <v>769</v>
      </c>
      <c r="D371" s="667"/>
      <c r="E371" s="667"/>
      <c r="F371" s="34" t="s">
        <v>954</v>
      </c>
      <c r="G371" s="55">
        <v>195</v>
      </c>
      <c r="H371" s="55">
        <v>733.71</v>
      </c>
      <c r="I371" s="58">
        <f t="shared" si="9"/>
        <v>143073.45000000001</v>
      </c>
    </row>
    <row r="372" spans="1:9">
      <c r="A372" s="42"/>
      <c r="B372" s="28" t="s">
        <v>99</v>
      </c>
      <c r="C372" s="49" t="s">
        <v>770</v>
      </c>
      <c r="D372" s="13"/>
      <c r="E372" s="13"/>
      <c r="F372" s="34" t="s">
        <v>204</v>
      </c>
      <c r="G372" s="19"/>
      <c r="H372" s="19" t="s">
        <v>204</v>
      </c>
      <c r="I372" s="57"/>
    </row>
    <row r="373" spans="1:9">
      <c r="A373" s="45" t="s">
        <v>771</v>
      </c>
      <c r="B373" s="27" t="s">
        <v>101</v>
      </c>
      <c r="C373" s="667" t="s">
        <v>758</v>
      </c>
      <c r="D373" s="667"/>
      <c r="E373" s="667"/>
      <c r="F373" s="34" t="s">
        <v>954</v>
      </c>
      <c r="G373" s="19">
        <v>11</v>
      </c>
      <c r="H373" s="19">
        <v>1880.21</v>
      </c>
      <c r="I373" s="57">
        <f t="shared" si="9"/>
        <v>20682.310000000001</v>
      </c>
    </row>
    <row r="374" spans="1:9">
      <c r="A374" s="45" t="s">
        <v>772</v>
      </c>
      <c r="B374" s="27" t="s">
        <v>102</v>
      </c>
      <c r="C374" s="667" t="s">
        <v>760</v>
      </c>
      <c r="D374" s="667"/>
      <c r="E374" s="667"/>
      <c r="F374" s="34" t="s">
        <v>954</v>
      </c>
      <c r="G374" s="19">
        <v>10</v>
      </c>
      <c r="H374" s="19">
        <v>2202.9</v>
      </c>
      <c r="I374" s="57">
        <f t="shared" si="9"/>
        <v>22029</v>
      </c>
    </row>
    <row r="375" spans="1:9">
      <c r="A375" s="45" t="s">
        <v>773</v>
      </c>
      <c r="B375" s="27" t="s">
        <v>103</v>
      </c>
      <c r="C375" s="667" t="s">
        <v>762</v>
      </c>
      <c r="D375" s="667"/>
      <c r="E375" s="667"/>
      <c r="F375" s="34" t="s">
        <v>954</v>
      </c>
      <c r="G375" s="19">
        <v>8</v>
      </c>
      <c r="H375" s="19">
        <v>2640.75</v>
      </c>
      <c r="I375" s="57">
        <f t="shared" si="9"/>
        <v>21126</v>
      </c>
    </row>
    <row r="376" spans="1:9">
      <c r="A376" s="45" t="s">
        <v>774</v>
      </c>
      <c r="B376" s="27" t="s">
        <v>104</v>
      </c>
      <c r="C376" s="667" t="s">
        <v>764</v>
      </c>
      <c r="D376" s="667"/>
      <c r="E376" s="667"/>
      <c r="F376" s="34" t="s">
        <v>954</v>
      </c>
      <c r="G376" s="19">
        <v>2</v>
      </c>
      <c r="H376" s="19">
        <v>3395.99</v>
      </c>
      <c r="I376" s="57">
        <f t="shared" si="9"/>
        <v>6791.98</v>
      </c>
    </row>
    <row r="377" spans="1:9">
      <c r="A377" s="41"/>
      <c r="B377" s="24"/>
      <c r="C377" s="686" t="s">
        <v>775</v>
      </c>
      <c r="D377" s="686"/>
      <c r="E377" s="686"/>
      <c r="F377" s="38"/>
      <c r="G377" s="33"/>
      <c r="H377" s="33"/>
      <c r="I377" s="62">
        <f>SUM(I371:I376)</f>
        <v>213702.74000000002</v>
      </c>
    </row>
    <row r="378" spans="1:9">
      <c r="A378" s="42"/>
      <c r="B378" s="28" t="s">
        <v>139</v>
      </c>
      <c r="C378" s="690" t="s">
        <v>776</v>
      </c>
      <c r="D378" s="691"/>
      <c r="E378" s="692"/>
      <c r="F378" s="34" t="s">
        <v>204</v>
      </c>
      <c r="G378" s="19"/>
      <c r="H378" s="19"/>
      <c r="I378" s="57">
        <f t="shared" si="9"/>
        <v>0</v>
      </c>
    </row>
    <row r="379" spans="1:9">
      <c r="A379" s="45" t="s">
        <v>777</v>
      </c>
      <c r="B379" s="27" t="s">
        <v>140</v>
      </c>
      <c r="C379" s="667" t="s">
        <v>778</v>
      </c>
      <c r="D379" s="667"/>
      <c r="E379" s="667"/>
      <c r="F379" s="34" t="s">
        <v>955</v>
      </c>
      <c r="G379" s="19">
        <v>9301</v>
      </c>
      <c r="H379" s="19">
        <v>91.1</v>
      </c>
      <c r="I379" s="57">
        <f t="shared" si="9"/>
        <v>847321.1</v>
      </c>
    </row>
    <row r="380" spans="1:9">
      <c r="A380" s="42"/>
      <c r="B380" s="28" t="s">
        <v>142</v>
      </c>
      <c r="C380" s="690" t="s">
        <v>779</v>
      </c>
      <c r="D380" s="691"/>
      <c r="E380" s="692"/>
      <c r="F380" s="34" t="s">
        <v>204</v>
      </c>
      <c r="G380" s="19"/>
      <c r="H380" s="19" t="s">
        <v>204</v>
      </c>
      <c r="I380" s="57"/>
    </row>
    <row r="381" spans="1:9">
      <c r="A381" s="45" t="s">
        <v>780</v>
      </c>
      <c r="B381" s="27" t="s">
        <v>143</v>
      </c>
      <c r="C381" s="667" t="s">
        <v>781</v>
      </c>
      <c r="D381" s="667"/>
      <c r="E381" s="667"/>
      <c r="F381" s="34" t="s">
        <v>954</v>
      </c>
      <c r="G381" s="19">
        <v>1</v>
      </c>
      <c r="H381" s="19">
        <v>7974.39</v>
      </c>
      <c r="I381" s="57">
        <f t="shared" si="9"/>
        <v>7974.39</v>
      </c>
    </row>
    <row r="382" spans="1:9">
      <c r="A382" s="45" t="s">
        <v>782</v>
      </c>
      <c r="B382" s="27" t="s">
        <v>144</v>
      </c>
      <c r="C382" s="667" t="s">
        <v>783</v>
      </c>
      <c r="D382" s="667"/>
      <c r="E382" s="667"/>
      <c r="F382" s="34" t="s">
        <v>954</v>
      </c>
      <c r="G382" s="19">
        <v>2</v>
      </c>
      <c r="H382" s="19">
        <v>10298.09</v>
      </c>
      <c r="I382" s="57">
        <f t="shared" ref="I382:I419" si="10">ROUND(G382*H382,2)</f>
        <v>20596.18</v>
      </c>
    </row>
    <row r="383" spans="1:9">
      <c r="A383" s="41"/>
      <c r="B383" s="24"/>
      <c r="C383" s="686" t="s">
        <v>784</v>
      </c>
      <c r="D383" s="686"/>
      <c r="E383" s="686"/>
      <c r="F383" s="33"/>
      <c r="G383" s="33"/>
      <c r="H383" s="33"/>
      <c r="I383" s="62">
        <f>SUM(I378:I382)</f>
        <v>875891.67</v>
      </c>
    </row>
    <row r="384" spans="1:9">
      <c r="A384" s="46"/>
      <c r="B384" s="30" t="s">
        <v>204</v>
      </c>
      <c r="C384" s="689" t="s">
        <v>785</v>
      </c>
      <c r="D384" s="689"/>
      <c r="E384" s="689"/>
      <c r="F384" s="37"/>
      <c r="G384" s="37"/>
      <c r="H384" s="37"/>
      <c r="I384" s="64">
        <f>I389+++I392+I398+I402+I412+I422+I452+I459+I471</f>
        <v>2396760.25</v>
      </c>
    </row>
    <row r="385" spans="1:9" ht="15" customHeight="1">
      <c r="A385" s="42"/>
      <c r="B385" s="25">
        <v>1</v>
      </c>
      <c r="C385" s="690" t="s">
        <v>786</v>
      </c>
      <c r="D385" s="691"/>
      <c r="E385" s="692"/>
      <c r="F385" s="34" t="s">
        <v>204</v>
      </c>
      <c r="G385" s="19"/>
      <c r="H385" s="19"/>
      <c r="I385" s="57"/>
    </row>
    <row r="386" spans="1:9" ht="15" customHeight="1">
      <c r="A386" s="44" t="s">
        <v>209</v>
      </c>
      <c r="B386" s="27" t="s">
        <v>22</v>
      </c>
      <c r="C386" s="693" t="s">
        <v>742</v>
      </c>
      <c r="D386" s="694"/>
      <c r="E386" s="695"/>
      <c r="F386" s="34" t="s">
        <v>955</v>
      </c>
      <c r="G386" s="55">
        <v>3762.09</v>
      </c>
      <c r="H386" s="55">
        <v>2.34</v>
      </c>
      <c r="I386" s="58">
        <f t="shared" si="10"/>
        <v>8803.2900000000009</v>
      </c>
    </row>
    <row r="387" spans="1:9">
      <c r="A387" s="45" t="s">
        <v>270</v>
      </c>
      <c r="B387" s="27" t="s">
        <v>23</v>
      </c>
      <c r="C387" s="667" t="s">
        <v>787</v>
      </c>
      <c r="D387" s="667"/>
      <c r="E387" s="667"/>
      <c r="F387" s="34" t="s">
        <v>955</v>
      </c>
      <c r="G387" s="19">
        <v>16408.59</v>
      </c>
      <c r="H387" s="19">
        <v>0.41</v>
      </c>
      <c r="I387" s="57">
        <f t="shared" si="10"/>
        <v>6727.52</v>
      </c>
    </row>
    <row r="388" spans="1:9">
      <c r="A388" s="45" t="s">
        <v>788</v>
      </c>
      <c r="B388" s="27" t="s">
        <v>218</v>
      </c>
      <c r="C388" s="667" t="s">
        <v>789</v>
      </c>
      <c r="D388" s="667"/>
      <c r="E388" s="667"/>
      <c r="F388" s="34" t="s">
        <v>955</v>
      </c>
      <c r="G388" s="19">
        <v>16408.59</v>
      </c>
      <c r="H388" s="19">
        <v>2.39</v>
      </c>
      <c r="I388" s="57">
        <f t="shared" si="10"/>
        <v>39216.53</v>
      </c>
    </row>
    <row r="389" spans="1:9">
      <c r="A389" s="41"/>
      <c r="B389" s="24"/>
      <c r="C389" s="686" t="s">
        <v>790</v>
      </c>
      <c r="D389" s="686"/>
      <c r="E389" s="686"/>
      <c r="F389" s="33"/>
      <c r="G389" s="33"/>
      <c r="H389" s="33"/>
      <c r="I389" s="62">
        <f>SUM(I385:I388)</f>
        <v>54747.34</v>
      </c>
    </row>
    <row r="390" spans="1:9">
      <c r="A390" s="42"/>
      <c r="B390" s="25">
        <v>2</v>
      </c>
      <c r="C390" s="690" t="s">
        <v>212</v>
      </c>
      <c r="D390" s="691"/>
      <c r="E390" s="692"/>
      <c r="F390" s="34" t="s">
        <v>204</v>
      </c>
      <c r="G390" s="19"/>
      <c r="H390" s="19"/>
      <c r="I390" s="57">
        <f t="shared" si="10"/>
        <v>0</v>
      </c>
    </row>
    <row r="391" spans="1:9">
      <c r="A391" s="45">
        <v>73683</v>
      </c>
      <c r="B391" s="27" t="s">
        <v>25</v>
      </c>
      <c r="C391" s="667" t="s">
        <v>214</v>
      </c>
      <c r="D391" s="667"/>
      <c r="E391" s="667"/>
      <c r="F391" s="34" t="s">
        <v>954</v>
      </c>
      <c r="G391" s="19">
        <v>70</v>
      </c>
      <c r="H391" s="19">
        <v>43.85</v>
      </c>
      <c r="I391" s="57">
        <f t="shared" si="10"/>
        <v>3069.5</v>
      </c>
    </row>
    <row r="392" spans="1:9">
      <c r="A392" s="41"/>
      <c r="B392" s="24"/>
      <c r="C392" s="686" t="s">
        <v>217</v>
      </c>
      <c r="D392" s="686"/>
      <c r="E392" s="686"/>
      <c r="F392" s="33"/>
      <c r="G392" s="33"/>
      <c r="H392" s="33"/>
      <c r="I392" s="62">
        <f>SUM(I390:I391)</f>
        <v>3069.5</v>
      </c>
    </row>
    <row r="393" spans="1:9">
      <c r="A393" s="42"/>
      <c r="B393" s="25">
        <v>3</v>
      </c>
      <c r="C393" s="690" t="s">
        <v>231</v>
      </c>
      <c r="D393" s="691"/>
      <c r="E393" s="692"/>
      <c r="F393" s="34" t="s">
        <v>204</v>
      </c>
      <c r="G393" s="19"/>
      <c r="H393" s="19"/>
      <c r="I393" s="57">
        <f t="shared" si="10"/>
        <v>0</v>
      </c>
    </row>
    <row r="394" spans="1:9">
      <c r="A394" s="45" t="s">
        <v>236</v>
      </c>
      <c r="B394" s="27" t="s">
        <v>50</v>
      </c>
      <c r="C394" s="667" t="s">
        <v>791</v>
      </c>
      <c r="D394" s="667"/>
      <c r="E394" s="667"/>
      <c r="F394" s="34" t="s">
        <v>956</v>
      </c>
      <c r="G394" s="19">
        <v>4865.130000000001</v>
      </c>
      <c r="H394" s="19">
        <v>6.83</v>
      </c>
      <c r="I394" s="57">
        <f t="shared" si="10"/>
        <v>33228.839999999997</v>
      </c>
    </row>
    <row r="395" spans="1:9">
      <c r="A395" s="45" t="s">
        <v>744</v>
      </c>
      <c r="B395" s="27" t="s">
        <v>52</v>
      </c>
      <c r="C395" s="667" t="s">
        <v>792</v>
      </c>
      <c r="D395" s="667"/>
      <c r="E395" s="667"/>
      <c r="F395" s="34" t="s">
        <v>956</v>
      </c>
      <c r="G395" s="19">
        <v>3915.26</v>
      </c>
      <c r="H395" s="19">
        <v>41.33</v>
      </c>
      <c r="I395" s="57">
        <f t="shared" si="10"/>
        <v>161817.70000000001</v>
      </c>
    </row>
    <row r="396" spans="1:9">
      <c r="A396" s="45">
        <v>73692</v>
      </c>
      <c r="B396" s="27" t="s">
        <v>55</v>
      </c>
      <c r="C396" s="667" t="s">
        <v>793</v>
      </c>
      <c r="D396" s="667"/>
      <c r="E396" s="667"/>
      <c r="F396" s="34" t="s">
        <v>956</v>
      </c>
      <c r="G396" s="19">
        <v>819.88000000000011</v>
      </c>
      <c r="H396" s="19">
        <v>110.21</v>
      </c>
      <c r="I396" s="57">
        <f t="shared" si="10"/>
        <v>90358.97</v>
      </c>
    </row>
    <row r="397" spans="1:9">
      <c r="A397" s="45">
        <v>72208</v>
      </c>
      <c r="B397" s="27" t="s">
        <v>58</v>
      </c>
      <c r="C397" s="667" t="s">
        <v>794</v>
      </c>
      <c r="D397" s="667"/>
      <c r="E397" s="667"/>
      <c r="F397" s="34" t="s">
        <v>967</v>
      </c>
      <c r="G397" s="19">
        <v>902.52999999999975</v>
      </c>
      <c r="H397" s="19">
        <v>6.79</v>
      </c>
      <c r="I397" s="57">
        <f t="shared" si="10"/>
        <v>6128.18</v>
      </c>
    </row>
    <row r="398" spans="1:9">
      <c r="A398" s="41"/>
      <c r="B398" s="24"/>
      <c r="C398" s="686" t="s">
        <v>243</v>
      </c>
      <c r="D398" s="686"/>
      <c r="E398" s="686"/>
      <c r="F398" s="33"/>
      <c r="G398" s="33"/>
      <c r="H398" s="33"/>
      <c r="I398" s="62">
        <f>SUM(I393:I397)</f>
        <v>291533.69</v>
      </c>
    </row>
    <row r="399" spans="1:9">
      <c r="A399" s="42"/>
      <c r="B399" s="25">
        <v>4</v>
      </c>
      <c r="C399" s="49" t="s">
        <v>795</v>
      </c>
      <c r="D399" s="13"/>
      <c r="E399" s="13"/>
      <c r="F399" s="34" t="s">
        <v>204</v>
      </c>
      <c r="G399" s="19"/>
      <c r="H399" s="19"/>
      <c r="I399" s="57">
        <f t="shared" si="10"/>
        <v>0</v>
      </c>
    </row>
    <row r="400" spans="1:9">
      <c r="A400" s="45" t="s">
        <v>181</v>
      </c>
      <c r="B400" s="27" t="s">
        <v>72</v>
      </c>
      <c r="C400" s="667" t="s">
        <v>220</v>
      </c>
      <c r="D400" s="667"/>
      <c r="E400" s="667"/>
      <c r="F400" s="34" t="s">
        <v>953</v>
      </c>
      <c r="G400" s="19">
        <v>5659.1100000000006</v>
      </c>
      <c r="H400" s="19">
        <v>7.44</v>
      </c>
      <c r="I400" s="57">
        <f t="shared" si="10"/>
        <v>42103.78</v>
      </c>
    </row>
    <row r="401" spans="1:9">
      <c r="A401" s="45">
        <v>73616</v>
      </c>
      <c r="B401" s="27" t="s">
        <v>95</v>
      </c>
      <c r="C401" s="667" t="s">
        <v>796</v>
      </c>
      <c r="D401" s="667"/>
      <c r="E401" s="667"/>
      <c r="F401" s="34" t="s">
        <v>956</v>
      </c>
      <c r="G401" s="19">
        <v>45.45</v>
      </c>
      <c r="H401" s="19">
        <v>201.5</v>
      </c>
      <c r="I401" s="57">
        <f t="shared" si="10"/>
        <v>9158.18</v>
      </c>
    </row>
    <row r="402" spans="1:9">
      <c r="A402" s="41"/>
      <c r="B402" s="24"/>
      <c r="C402" s="686" t="s">
        <v>797</v>
      </c>
      <c r="D402" s="686"/>
      <c r="E402" s="686"/>
      <c r="F402" s="33"/>
      <c r="G402" s="33"/>
      <c r="H402" s="33"/>
      <c r="I402" s="62">
        <f>SUM(I399:I401)</f>
        <v>51261.96</v>
      </c>
    </row>
    <row r="403" spans="1:9">
      <c r="A403" s="42"/>
      <c r="B403" s="25">
        <v>6</v>
      </c>
      <c r="C403" s="690" t="s">
        <v>798</v>
      </c>
      <c r="D403" s="691"/>
      <c r="E403" s="692"/>
      <c r="F403" s="34" t="s">
        <v>204</v>
      </c>
      <c r="G403" s="19"/>
      <c r="H403" s="19"/>
      <c r="I403" s="57"/>
    </row>
    <row r="404" spans="1:9" ht="29.25" customHeight="1">
      <c r="A404" s="45"/>
      <c r="B404" s="27" t="s">
        <v>499</v>
      </c>
      <c r="C404" s="667" t="s">
        <v>799</v>
      </c>
      <c r="D404" s="667"/>
      <c r="E404" s="667"/>
      <c r="F404" s="34" t="s">
        <v>204</v>
      </c>
      <c r="G404" s="19"/>
      <c r="H404" s="19"/>
      <c r="I404" s="57"/>
    </row>
    <row r="405" spans="1:9">
      <c r="A405" s="45" t="s">
        <v>800</v>
      </c>
      <c r="B405" s="27" t="s">
        <v>500</v>
      </c>
      <c r="C405" s="667" t="s">
        <v>801</v>
      </c>
      <c r="D405" s="667"/>
      <c r="E405" s="667"/>
      <c r="F405" s="34" t="s">
        <v>955</v>
      </c>
      <c r="G405" s="19">
        <v>3584.21</v>
      </c>
      <c r="H405" s="19">
        <v>9.73</v>
      </c>
      <c r="I405" s="57">
        <f t="shared" si="10"/>
        <v>34874.36</v>
      </c>
    </row>
    <row r="406" spans="1:9">
      <c r="A406" s="45"/>
      <c r="B406" s="27" t="s">
        <v>507</v>
      </c>
      <c r="C406" s="667" t="s">
        <v>802</v>
      </c>
      <c r="D406" s="667"/>
      <c r="E406" s="667"/>
      <c r="F406" s="34" t="s">
        <v>204</v>
      </c>
      <c r="G406" s="19"/>
      <c r="H406" s="19"/>
      <c r="I406" s="57"/>
    </row>
    <row r="407" spans="1:9">
      <c r="A407" s="45" t="s">
        <v>803</v>
      </c>
      <c r="B407" s="27" t="s">
        <v>508</v>
      </c>
      <c r="C407" s="667" t="s">
        <v>804</v>
      </c>
      <c r="D407" s="667"/>
      <c r="E407" s="667"/>
      <c r="F407" s="34" t="s">
        <v>955</v>
      </c>
      <c r="G407" s="19">
        <v>3.660000000000025</v>
      </c>
      <c r="H407" s="19">
        <v>26.31</v>
      </c>
      <c r="I407" s="57">
        <f t="shared" si="10"/>
        <v>96.29</v>
      </c>
    </row>
    <row r="408" spans="1:9">
      <c r="A408" s="45" t="s">
        <v>805</v>
      </c>
      <c r="B408" s="27" t="s">
        <v>509</v>
      </c>
      <c r="C408" s="667" t="s">
        <v>806</v>
      </c>
      <c r="D408" s="667"/>
      <c r="E408" s="667"/>
      <c r="F408" s="34" t="s">
        <v>955</v>
      </c>
      <c r="G408" s="19">
        <v>249.11</v>
      </c>
      <c r="H408" s="19">
        <v>49.49</v>
      </c>
      <c r="I408" s="57">
        <f t="shared" si="10"/>
        <v>12328.45</v>
      </c>
    </row>
    <row r="409" spans="1:9">
      <c r="A409" s="45" t="s">
        <v>808</v>
      </c>
      <c r="B409" s="27" t="s">
        <v>807</v>
      </c>
      <c r="C409" s="667" t="s">
        <v>809</v>
      </c>
      <c r="D409" s="667"/>
      <c r="E409" s="667"/>
      <c r="F409" s="34" t="s">
        <v>955</v>
      </c>
      <c r="G409" s="19">
        <v>497.63</v>
      </c>
      <c r="H409" s="19">
        <v>86.31</v>
      </c>
      <c r="I409" s="57">
        <f t="shared" si="10"/>
        <v>42950.45</v>
      </c>
    </row>
    <row r="410" spans="1:9">
      <c r="A410" s="45" t="s">
        <v>811</v>
      </c>
      <c r="B410" s="27" t="s">
        <v>810</v>
      </c>
      <c r="C410" s="667" t="s">
        <v>812</v>
      </c>
      <c r="D410" s="667"/>
      <c r="E410" s="667"/>
      <c r="F410" s="34" t="s">
        <v>955</v>
      </c>
      <c r="G410" s="19">
        <v>666</v>
      </c>
      <c r="H410" s="19">
        <v>126.89</v>
      </c>
      <c r="I410" s="57">
        <f t="shared" si="10"/>
        <v>84508.74</v>
      </c>
    </row>
    <row r="411" spans="1:9">
      <c r="A411" s="45" t="s">
        <v>814</v>
      </c>
      <c r="B411" s="27" t="s">
        <v>813</v>
      </c>
      <c r="C411" s="667" t="s">
        <v>815</v>
      </c>
      <c r="D411" s="667"/>
      <c r="E411" s="667"/>
      <c r="F411" s="34" t="s">
        <v>955</v>
      </c>
      <c r="G411" s="19">
        <v>2.4800000000000182</v>
      </c>
      <c r="H411" s="19">
        <v>183.61</v>
      </c>
      <c r="I411" s="57">
        <f t="shared" si="10"/>
        <v>455.35</v>
      </c>
    </row>
    <row r="412" spans="1:9">
      <c r="A412" s="41"/>
      <c r="B412" s="24"/>
      <c r="C412" s="686" t="s">
        <v>816</v>
      </c>
      <c r="D412" s="686"/>
      <c r="E412" s="686"/>
      <c r="F412" s="38"/>
      <c r="G412" s="33"/>
      <c r="H412" s="33"/>
      <c r="I412" s="62">
        <f>SUM(I404:I411)</f>
        <v>175213.64</v>
      </c>
    </row>
    <row r="413" spans="1:9">
      <c r="A413" s="45"/>
      <c r="B413" s="27" t="s">
        <v>510</v>
      </c>
      <c r="C413" s="667" t="s">
        <v>817</v>
      </c>
      <c r="D413" s="667"/>
      <c r="E413" s="667"/>
      <c r="F413" s="34" t="s">
        <v>204</v>
      </c>
      <c r="G413" s="19"/>
      <c r="H413" s="19"/>
      <c r="I413" s="57"/>
    </row>
    <row r="414" spans="1:9">
      <c r="A414" s="45" t="s">
        <v>818</v>
      </c>
      <c r="B414" s="27" t="s">
        <v>511</v>
      </c>
      <c r="C414" s="667" t="s">
        <v>819</v>
      </c>
      <c r="D414" s="667"/>
      <c r="E414" s="667"/>
      <c r="F414" s="34" t="s">
        <v>955</v>
      </c>
      <c r="G414" s="19">
        <v>53.610000000000127</v>
      </c>
      <c r="H414" s="19">
        <v>636.19000000000005</v>
      </c>
      <c r="I414" s="57">
        <f t="shared" si="10"/>
        <v>34106.15</v>
      </c>
    </row>
    <row r="415" spans="1:9" ht="28.5" customHeight="1">
      <c r="A415" s="45"/>
      <c r="B415" s="27" t="s">
        <v>520</v>
      </c>
      <c r="C415" s="667" t="s">
        <v>820</v>
      </c>
      <c r="D415" s="667"/>
      <c r="E415" s="667"/>
      <c r="F415" s="34" t="s">
        <v>204</v>
      </c>
      <c r="G415" s="19"/>
      <c r="H415" s="19"/>
      <c r="I415" s="57"/>
    </row>
    <row r="416" spans="1:9">
      <c r="A416" s="45" t="s">
        <v>821</v>
      </c>
      <c r="B416" s="27" t="s">
        <v>522</v>
      </c>
      <c r="C416" s="667" t="s">
        <v>822</v>
      </c>
      <c r="D416" s="667"/>
      <c r="E416" s="667"/>
      <c r="F416" s="34" t="s">
        <v>954</v>
      </c>
      <c r="G416" s="19">
        <v>1</v>
      </c>
      <c r="H416" s="19">
        <v>19.89</v>
      </c>
      <c r="I416" s="57">
        <f t="shared" si="10"/>
        <v>19.89</v>
      </c>
    </row>
    <row r="417" spans="1:9">
      <c r="A417" s="45" t="s">
        <v>823</v>
      </c>
      <c r="B417" s="27" t="s">
        <v>523</v>
      </c>
      <c r="C417" s="667" t="s">
        <v>824</v>
      </c>
      <c r="D417" s="667"/>
      <c r="E417" s="667"/>
      <c r="F417" s="34" t="s">
        <v>954</v>
      </c>
      <c r="G417" s="19">
        <v>1</v>
      </c>
      <c r="H417" s="19">
        <v>22.68</v>
      </c>
      <c r="I417" s="57">
        <f t="shared" si="10"/>
        <v>22.68</v>
      </c>
    </row>
    <row r="418" spans="1:9">
      <c r="A418" s="45" t="s">
        <v>825</v>
      </c>
      <c r="B418" s="27" t="s">
        <v>524</v>
      </c>
      <c r="C418" s="667" t="s">
        <v>826</v>
      </c>
      <c r="D418" s="667"/>
      <c r="E418" s="667"/>
      <c r="F418" s="34" t="s">
        <v>954</v>
      </c>
      <c r="G418" s="19">
        <v>1</v>
      </c>
      <c r="H418" s="19">
        <v>25.78</v>
      </c>
      <c r="I418" s="57">
        <f t="shared" si="10"/>
        <v>25.78</v>
      </c>
    </row>
    <row r="419" spans="1:9">
      <c r="A419" s="45" t="s">
        <v>827</v>
      </c>
      <c r="B419" s="27" t="s">
        <v>525</v>
      </c>
      <c r="C419" s="667" t="s">
        <v>828</v>
      </c>
      <c r="D419" s="667"/>
      <c r="E419" s="667"/>
      <c r="F419" s="34" t="s">
        <v>954</v>
      </c>
      <c r="G419" s="19">
        <v>1</v>
      </c>
      <c r="H419" s="19">
        <v>25.64</v>
      </c>
      <c r="I419" s="57">
        <f t="shared" si="10"/>
        <v>25.64</v>
      </c>
    </row>
    <row r="420" spans="1:9">
      <c r="A420" s="45" t="s">
        <v>829</v>
      </c>
      <c r="B420" s="27" t="s">
        <v>526</v>
      </c>
      <c r="C420" s="667" t="s">
        <v>830</v>
      </c>
      <c r="D420" s="667"/>
      <c r="E420" s="667"/>
      <c r="F420" s="34" t="s">
        <v>954</v>
      </c>
      <c r="G420" s="19">
        <v>8</v>
      </c>
      <c r="H420" s="19">
        <v>18.78</v>
      </c>
      <c r="I420" s="57">
        <f t="shared" ref="I420:I470" si="11">ROUND(G420*H420,2)</f>
        <v>150.24</v>
      </c>
    </row>
    <row r="421" spans="1:9">
      <c r="A421" s="45" t="s">
        <v>831</v>
      </c>
      <c r="B421" s="27" t="s">
        <v>529</v>
      </c>
      <c r="C421" s="667" t="s">
        <v>832</v>
      </c>
      <c r="D421" s="667"/>
      <c r="E421" s="667"/>
      <c r="F421" s="34" t="s">
        <v>954</v>
      </c>
      <c r="G421" s="19">
        <v>10</v>
      </c>
      <c r="H421" s="19">
        <v>29</v>
      </c>
      <c r="I421" s="57">
        <f t="shared" si="11"/>
        <v>290</v>
      </c>
    </row>
    <row r="422" spans="1:9">
      <c r="A422" s="41"/>
      <c r="B422" s="24"/>
      <c r="C422" s="686" t="s">
        <v>833</v>
      </c>
      <c r="D422" s="686"/>
      <c r="E422" s="686"/>
      <c r="F422" s="38"/>
      <c r="G422" s="33"/>
      <c r="H422" s="33"/>
      <c r="I422" s="62">
        <f>SUM(I413:I421)</f>
        <v>34640.379999999997</v>
      </c>
    </row>
    <row r="423" spans="1:9" ht="27" customHeight="1">
      <c r="A423" s="45"/>
      <c r="B423" s="27" t="s">
        <v>834</v>
      </c>
      <c r="C423" s="667" t="s">
        <v>835</v>
      </c>
      <c r="D423" s="667"/>
      <c r="E423" s="667"/>
      <c r="F423" s="34" t="s">
        <v>204</v>
      </c>
      <c r="G423" s="19"/>
      <c r="H423" s="19"/>
      <c r="I423" s="57">
        <f t="shared" si="11"/>
        <v>0</v>
      </c>
    </row>
    <row r="424" spans="1:9">
      <c r="A424" s="45" t="s">
        <v>837</v>
      </c>
      <c r="B424" s="27" t="s">
        <v>836</v>
      </c>
      <c r="C424" s="667" t="s">
        <v>838</v>
      </c>
      <c r="D424" s="667"/>
      <c r="E424" s="667"/>
      <c r="F424" s="34" t="s">
        <v>954</v>
      </c>
      <c r="G424" s="19">
        <v>1</v>
      </c>
      <c r="H424" s="19">
        <v>67.180000000000007</v>
      </c>
      <c r="I424" s="57">
        <f t="shared" si="11"/>
        <v>67.180000000000007</v>
      </c>
    </row>
    <row r="425" spans="1:9">
      <c r="A425" s="45" t="s">
        <v>840</v>
      </c>
      <c r="B425" s="27" t="s">
        <v>839</v>
      </c>
      <c r="C425" s="667" t="s">
        <v>841</v>
      </c>
      <c r="D425" s="667"/>
      <c r="E425" s="667"/>
      <c r="F425" s="34" t="s">
        <v>954</v>
      </c>
      <c r="G425" s="19">
        <v>4</v>
      </c>
      <c r="H425" s="19">
        <v>189.7</v>
      </c>
      <c r="I425" s="57">
        <f t="shared" si="11"/>
        <v>758.8</v>
      </c>
    </row>
    <row r="426" spans="1:9">
      <c r="A426" s="45" t="s">
        <v>843</v>
      </c>
      <c r="B426" s="27" t="s">
        <v>842</v>
      </c>
      <c r="C426" s="667" t="s">
        <v>844</v>
      </c>
      <c r="D426" s="667"/>
      <c r="E426" s="667"/>
      <c r="F426" s="34" t="s">
        <v>954</v>
      </c>
      <c r="G426" s="19">
        <v>1</v>
      </c>
      <c r="H426" s="19">
        <v>477.26</v>
      </c>
      <c r="I426" s="57">
        <f t="shared" si="11"/>
        <v>477.26</v>
      </c>
    </row>
    <row r="427" spans="1:9">
      <c r="A427" s="45" t="s">
        <v>846</v>
      </c>
      <c r="B427" s="27" t="s">
        <v>845</v>
      </c>
      <c r="C427" s="667" t="s">
        <v>847</v>
      </c>
      <c r="D427" s="667"/>
      <c r="E427" s="667"/>
      <c r="F427" s="34" t="s">
        <v>954</v>
      </c>
      <c r="G427" s="19">
        <v>1</v>
      </c>
      <c r="H427" s="19">
        <v>123.85</v>
      </c>
      <c r="I427" s="57">
        <f t="shared" si="11"/>
        <v>123.85</v>
      </c>
    </row>
    <row r="428" spans="1:9">
      <c r="A428" s="45" t="s">
        <v>849</v>
      </c>
      <c r="B428" s="27" t="s">
        <v>848</v>
      </c>
      <c r="C428" s="667" t="s">
        <v>850</v>
      </c>
      <c r="D428" s="667"/>
      <c r="E428" s="667"/>
      <c r="F428" s="34" t="s">
        <v>954</v>
      </c>
      <c r="G428" s="19">
        <v>1</v>
      </c>
      <c r="H428" s="19">
        <v>484.14</v>
      </c>
      <c r="I428" s="57">
        <f t="shared" si="11"/>
        <v>484.14</v>
      </c>
    </row>
    <row r="429" spans="1:9">
      <c r="A429" s="45" t="s">
        <v>852</v>
      </c>
      <c r="B429" s="27" t="s">
        <v>851</v>
      </c>
      <c r="C429" s="667" t="s">
        <v>853</v>
      </c>
      <c r="D429" s="667"/>
      <c r="E429" s="667"/>
      <c r="F429" s="34" t="s">
        <v>954</v>
      </c>
      <c r="G429" s="19">
        <v>3</v>
      </c>
      <c r="H429" s="19">
        <v>484.14</v>
      </c>
      <c r="I429" s="57">
        <f t="shared" si="11"/>
        <v>1452.42</v>
      </c>
    </row>
    <row r="430" spans="1:9">
      <c r="A430" s="45" t="s">
        <v>855</v>
      </c>
      <c r="B430" s="27" t="s">
        <v>854</v>
      </c>
      <c r="C430" s="667" t="s">
        <v>856</v>
      </c>
      <c r="D430" s="667"/>
      <c r="E430" s="667"/>
      <c r="F430" s="34" t="s">
        <v>954</v>
      </c>
      <c r="G430" s="19">
        <v>1</v>
      </c>
      <c r="H430" s="19">
        <v>123.45</v>
      </c>
      <c r="I430" s="57">
        <f t="shared" si="11"/>
        <v>123.45</v>
      </c>
    </row>
    <row r="431" spans="1:9">
      <c r="A431" s="45" t="s">
        <v>858</v>
      </c>
      <c r="B431" s="27" t="s">
        <v>857</v>
      </c>
      <c r="C431" s="667" t="s">
        <v>859</v>
      </c>
      <c r="D431" s="667"/>
      <c r="E431" s="667"/>
      <c r="F431" s="34" t="s">
        <v>954</v>
      </c>
      <c r="G431" s="19">
        <v>1</v>
      </c>
      <c r="H431" s="19">
        <v>77.83</v>
      </c>
      <c r="I431" s="57">
        <f t="shared" si="11"/>
        <v>77.83</v>
      </c>
    </row>
    <row r="432" spans="1:9">
      <c r="A432" s="45" t="s">
        <v>861</v>
      </c>
      <c r="B432" s="27" t="s">
        <v>860</v>
      </c>
      <c r="C432" s="667" t="s">
        <v>862</v>
      </c>
      <c r="D432" s="667"/>
      <c r="E432" s="667"/>
      <c r="F432" s="34" t="s">
        <v>954</v>
      </c>
      <c r="G432" s="19">
        <v>1</v>
      </c>
      <c r="H432" s="19">
        <v>857.36</v>
      </c>
      <c r="I432" s="57">
        <f t="shared" si="11"/>
        <v>857.36</v>
      </c>
    </row>
    <row r="433" spans="1:9">
      <c r="A433" s="45" t="s">
        <v>864</v>
      </c>
      <c r="B433" s="27" t="s">
        <v>863</v>
      </c>
      <c r="C433" s="667" t="s">
        <v>865</v>
      </c>
      <c r="D433" s="667"/>
      <c r="E433" s="667"/>
      <c r="F433" s="34" t="s">
        <v>954</v>
      </c>
      <c r="G433" s="19">
        <v>3</v>
      </c>
      <c r="H433" s="19">
        <v>145.97999999999999</v>
      </c>
      <c r="I433" s="57">
        <f t="shared" si="11"/>
        <v>437.94</v>
      </c>
    </row>
    <row r="434" spans="1:9">
      <c r="A434" s="45" t="s">
        <v>867</v>
      </c>
      <c r="B434" s="27" t="s">
        <v>866</v>
      </c>
      <c r="C434" s="667" t="s">
        <v>868</v>
      </c>
      <c r="D434" s="667"/>
      <c r="E434" s="667"/>
      <c r="F434" s="34" t="s">
        <v>954</v>
      </c>
      <c r="G434" s="19">
        <v>2</v>
      </c>
      <c r="H434" s="19">
        <v>154.88999999999999</v>
      </c>
      <c r="I434" s="57">
        <f t="shared" si="11"/>
        <v>309.77999999999997</v>
      </c>
    </row>
    <row r="435" spans="1:9">
      <c r="A435" s="45" t="s">
        <v>870</v>
      </c>
      <c r="B435" s="27" t="s">
        <v>869</v>
      </c>
      <c r="C435" s="667" t="s">
        <v>871</v>
      </c>
      <c r="D435" s="667"/>
      <c r="E435" s="667"/>
      <c r="F435" s="34" t="s">
        <v>954</v>
      </c>
      <c r="G435" s="19">
        <v>1</v>
      </c>
      <c r="H435" s="19">
        <v>288.31</v>
      </c>
      <c r="I435" s="57">
        <f t="shared" si="11"/>
        <v>288.31</v>
      </c>
    </row>
    <row r="436" spans="1:9">
      <c r="A436" s="45" t="s">
        <v>873</v>
      </c>
      <c r="B436" s="27" t="s">
        <v>872</v>
      </c>
      <c r="C436" s="667" t="s">
        <v>874</v>
      </c>
      <c r="D436" s="667"/>
      <c r="E436" s="667"/>
      <c r="F436" s="34" t="s">
        <v>954</v>
      </c>
      <c r="G436" s="19">
        <v>2</v>
      </c>
      <c r="H436" s="19">
        <v>69.75</v>
      </c>
      <c r="I436" s="57">
        <f t="shared" si="11"/>
        <v>139.5</v>
      </c>
    </row>
    <row r="437" spans="1:9">
      <c r="A437" s="45" t="s">
        <v>876</v>
      </c>
      <c r="B437" s="27" t="s">
        <v>875</v>
      </c>
      <c r="C437" s="667" t="s">
        <v>877</v>
      </c>
      <c r="D437" s="667"/>
      <c r="E437" s="667"/>
      <c r="F437" s="34" t="s">
        <v>954</v>
      </c>
      <c r="G437" s="19">
        <v>1</v>
      </c>
      <c r="H437" s="19">
        <v>832.71</v>
      </c>
      <c r="I437" s="57">
        <f t="shared" si="11"/>
        <v>832.71</v>
      </c>
    </row>
    <row r="438" spans="1:9">
      <c r="A438" s="45" t="s">
        <v>879</v>
      </c>
      <c r="B438" s="27" t="s">
        <v>878</v>
      </c>
      <c r="C438" s="667" t="s">
        <v>880</v>
      </c>
      <c r="D438" s="667"/>
      <c r="E438" s="667"/>
      <c r="F438" s="34" t="s">
        <v>954</v>
      </c>
      <c r="G438" s="19">
        <v>1</v>
      </c>
      <c r="H438" s="19">
        <v>482.34</v>
      </c>
      <c r="I438" s="57">
        <f t="shared" si="11"/>
        <v>482.34</v>
      </c>
    </row>
    <row r="439" spans="1:9">
      <c r="A439" s="45" t="s">
        <v>882</v>
      </c>
      <c r="B439" s="27" t="s">
        <v>881</v>
      </c>
      <c r="C439" s="667" t="s">
        <v>883</v>
      </c>
      <c r="D439" s="667"/>
      <c r="E439" s="667"/>
      <c r="F439" s="34" t="s">
        <v>954</v>
      </c>
      <c r="G439" s="19">
        <v>5</v>
      </c>
      <c r="H439" s="19">
        <v>329.7</v>
      </c>
      <c r="I439" s="57">
        <f t="shared" si="11"/>
        <v>1648.5</v>
      </c>
    </row>
    <row r="440" spans="1:9">
      <c r="A440" s="45" t="s">
        <v>885</v>
      </c>
      <c r="B440" s="27" t="s">
        <v>884</v>
      </c>
      <c r="C440" s="667" t="s">
        <v>886</v>
      </c>
      <c r="D440" s="667"/>
      <c r="E440" s="667"/>
      <c r="F440" s="34" t="s">
        <v>954</v>
      </c>
      <c r="G440" s="19">
        <v>4</v>
      </c>
      <c r="H440" s="19">
        <v>213.94</v>
      </c>
      <c r="I440" s="57">
        <f t="shared" si="11"/>
        <v>855.76</v>
      </c>
    </row>
    <row r="441" spans="1:9">
      <c r="A441" s="45" t="s">
        <v>888</v>
      </c>
      <c r="B441" s="27" t="s">
        <v>887</v>
      </c>
      <c r="C441" s="667" t="s">
        <v>889</v>
      </c>
      <c r="D441" s="667"/>
      <c r="E441" s="667"/>
      <c r="F441" s="34" t="s">
        <v>954</v>
      </c>
      <c r="G441" s="19">
        <v>1</v>
      </c>
      <c r="H441" s="19">
        <v>567.20000000000005</v>
      </c>
      <c r="I441" s="57">
        <f t="shared" si="11"/>
        <v>567.20000000000005</v>
      </c>
    </row>
    <row r="442" spans="1:9">
      <c r="A442" s="45" t="s">
        <v>891</v>
      </c>
      <c r="B442" s="27" t="s">
        <v>890</v>
      </c>
      <c r="C442" s="667" t="s">
        <v>892</v>
      </c>
      <c r="D442" s="667"/>
      <c r="E442" s="667"/>
      <c r="F442" s="34" t="s">
        <v>954</v>
      </c>
      <c r="G442" s="19">
        <v>2</v>
      </c>
      <c r="H442" s="19">
        <v>337.69</v>
      </c>
      <c r="I442" s="57">
        <f t="shared" si="11"/>
        <v>675.38</v>
      </c>
    </row>
    <row r="443" spans="1:9">
      <c r="A443" s="45" t="s">
        <v>894</v>
      </c>
      <c r="B443" s="27" t="s">
        <v>893</v>
      </c>
      <c r="C443" s="667" t="s">
        <v>895</v>
      </c>
      <c r="D443" s="667"/>
      <c r="E443" s="667"/>
      <c r="F443" s="34" t="s">
        <v>954</v>
      </c>
      <c r="G443" s="19">
        <v>1</v>
      </c>
      <c r="H443" s="19">
        <v>167.2</v>
      </c>
      <c r="I443" s="57">
        <f t="shared" si="11"/>
        <v>167.2</v>
      </c>
    </row>
    <row r="444" spans="1:9">
      <c r="A444" s="45" t="s">
        <v>897</v>
      </c>
      <c r="B444" s="27" t="s">
        <v>896</v>
      </c>
      <c r="C444" s="667" t="s">
        <v>898</v>
      </c>
      <c r="D444" s="667"/>
      <c r="E444" s="667"/>
      <c r="F444" s="34" t="s">
        <v>954</v>
      </c>
      <c r="G444" s="19">
        <v>13</v>
      </c>
      <c r="H444" s="19">
        <v>75.13</v>
      </c>
      <c r="I444" s="57">
        <f t="shared" si="11"/>
        <v>976.69</v>
      </c>
    </row>
    <row r="445" spans="1:9">
      <c r="A445" s="45" t="s">
        <v>900</v>
      </c>
      <c r="B445" s="27" t="s">
        <v>899</v>
      </c>
      <c r="C445" s="667" t="s">
        <v>901</v>
      </c>
      <c r="D445" s="667"/>
      <c r="E445" s="667"/>
      <c r="F445" s="34" t="s">
        <v>954</v>
      </c>
      <c r="G445" s="19">
        <v>2</v>
      </c>
      <c r="H445" s="19">
        <v>256.35000000000002</v>
      </c>
      <c r="I445" s="57">
        <f t="shared" si="11"/>
        <v>512.70000000000005</v>
      </c>
    </row>
    <row r="446" spans="1:9">
      <c r="A446" s="45" t="s">
        <v>903</v>
      </c>
      <c r="B446" s="27" t="s">
        <v>902</v>
      </c>
      <c r="C446" s="667" t="s">
        <v>904</v>
      </c>
      <c r="D446" s="667"/>
      <c r="E446" s="667"/>
      <c r="F446" s="34" t="s">
        <v>954</v>
      </c>
      <c r="G446" s="19">
        <v>11</v>
      </c>
      <c r="H446" s="19">
        <v>162.69999999999999</v>
      </c>
      <c r="I446" s="57">
        <f t="shared" si="11"/>
        <v>1789.7</v>
      </c>
    </row>
    <row r="447" spans="1:9">
      <c r="A447" s="45" t="s">
        <v>906</v>
      </c>
      <c r="B447" s="27" t="s">
        <v>905</v>
      </c>
      <c r="C447" s="667" t="s">
        <v>907</v>
      </c>
      <c r="D447" s="667"/>
      <c r="E447" s="667"/>
      <c r="F447" s="34" t="s">
        <v>954</v>
      </c>
      <c r="G447" s="19">
        <v>1</v>
      </c>
      <c r="H447" s="19">
        <v>503.11</v>
      </c>
      <c r="I447" s="57">
        <f t="shared" si="11"/>
        <v>503.11</v>
      </c>
    </row>
    <row r="448" spans="1:9">
      <c r="A448" s="45" t="s">
        <v>909</v>
      </c>
      <c r="B448" s="27" t="s">
        <v>908</v>
      </c>
      <c r="C448" s="667" t="s">
        <v>910</v>
      </c>
      <c r="D448" s="667"/>
      <c r="E448" s="667"/>
      <c r="F448" s="34" t="s">
        <v>954</v>
      </c>
      <c r="G448" s="19">
        <v>1</v>
      </c>
      <c r="H448" s="19">
        <v>706.89</v>
      </c>
      <c r="I448" s="57">
        <f t="shared" si="11"/>
        <v>706.89</v>
      </c>
    </row>
    <row r="449" spans="1:9">
      <c r="A449" s="45" t="s">
        <v>912</v>
      </c>
      <c r="B449" s="27" t="s">
        <v>911</v>
      </c>
      <c r="C449" s="667" t="s">
        <v>913</v>
      </c>
      <c r="D449" s="667"/>
      <c r="E449" s="667"/>
      <c r="F449" s="34" t="s">
        <v>954</v>
      </c>
      <c r="G449" s="19">
        <v>1</v>
      </c>
      <c r="H449" s="19">
        <v>542.20000000000005</v>
      </c>
      <c r="I449" s="57">
        <f t="shared" si="11"/>
        <v>542.20000000000005</v>
      </c>
    </row>
    <row r="450" spans="1:9" ht="27.75" customHeight="1">
      <c r="A450" s="45"/>
      <c r="B450" s="27" t="s">
        <v>914</v>
      </c>
      <c r="C450" s="667" t="s">
        <v>915</v>
      </c>
      <c r="D450" s="667"/>
      <c r="E450" s="667"/>
      <c r="F450" s="34" t="s">
        <v>204</v>
      </c>
      <c r="G450" s="19"/>
      <c r="H450" s="19"/>
      <c r="I450" s="57">
        <f t="shared" si="11"/>
        <v>0</v>
      </c>
    </row>
    <row r="451" spans="1:9" ht="15" customHeight="1">
      <c r="A451" s="45" t="s">
        <v>917</v>
      </c>
      <c r="B451" s="27" t="s">
        <v>916</v>
      </c>
      <c r="C451" s="702" t="s">
        <v>918</v>
      </c>
      <c r="D451" s="703"/>
      <c r="E451" s="704"/>
      <c r="F451" s="34" t="s">
        <v>954</v>
      </c>
      <c r="G451" s="19">
        <v>60</v>
      </c>
      <c r="H451" s="19">
        <v>40.1</v>
      </c>
      <c r="I451" s="57">
        <f t="shared" si="11"/>
        <v>2406</v>
      </c>
    </row>
    <row r="452" spans="1:9" ht="73.5" customHeight="1">
      <c r="A452" s="50"/>
      <c r="B452" s="31"/>
      <c r="C452" s="699" t="s">
        <v>919</v>
      </c>
      <c r="D452" s="700"/>
      <c r="E452" s="701"/>
      <c r="F452" s="38"/>
      <c r="G452" s="33"/>
      <c r="H452" s="33"/>
      <c r="I452" s="62">
        <f>SUM(I423:I451)</f>
        <v>18264.200000000004</v>
      </c>
    </row>
    <row r="453" spans="1:9">
      <c r="A453" s="42"/>
      <c r="B453" s="28" t="s">
        <v>920</v>
      </c>
      <c r="C453" s="668" t="s">
        <v>921</v>
      </c>
      <c r="D453" s="668"/>
      <c r="E453" s="668"/>
      <c r="F453" s="34" t="s">
        <v>204</v>
      </c>
      <c r="G453" s="19"/>
      <c r="H453" s="19"/>
      <c r="I453" s="57"/>
    </row>
    <row r="454" spans="1:9" ht="24" customHeight="1">
      <c r="A454" s="44" t="s">
        <v>2133</v>
      </c>
      <c r="B454" s="27" t="s">
        <v>922</v>
      </c>
      <c r="C454" s="693" t="s">
        <v>923</v>
      </c>
      <c r="D454" s="694"/>
      <c r="E454" s="695"/>
      <c r="F454" s="34" t="s">
        <v>954</v>
      </c>
      <c r="G454" s="55">
        <v>1</v>
      </c>
      <c r="H454" s="55">
        <v>12103.39</v>
      </c>
      <c r="I454" s="58">
        <f t="shared" si="11"/>
        <v>12103.39</v>
      </c>
    </row>
    <row r="455" spans="1:9">
      <c r="A455" s="42"/>
      <c r="B455" s="25">
        <v>7</v>
      </c>
      <c r="C455" s="668" t="s">
        <v>924</v>
      </c>
      <c r="D455" s="668"/>
      <c r="E455" s="668"/>
      <c r="F455" s="34" t="s">
        <v>204</v>
      </c>
      <c r="G455" s="19" t="s">
        <v>204</v>
      </c>
      <c r="H455" s="19"/>
      <c r="I455" s="57"/>
    </row>
    <row r="456" spans="1:9">
      <c r="A456" s="42"/>
      <c r="B456" s="28" t="s">
        <v>579</v>
      </c>
      <c r="C456" s="668" t="s">
        <v>231</v>
      </c>
      <c r="D456" s="668"/>
      <c r="E456" s="668"/>
      <c r="F456" s="34" t="s">
        <v>204</v>
      </c>
      <c r="G456" s="19" t="s">
        <v>204</v>
      </c>
      <c r="H456" s="19"/>
      <c r="I456" s="57"/>
    </row>
    <row r="457" spans="1:9">
      <c r="A457" s="45" t="s">
        <v>925</v>
      </c>
      <c r="B457" s="27" t="s">
        <v>581</v>
      </c>
      <c r="C457" s="667" t="s">
        <v>926</v>
      </c>
      <c r="D457" s="667"/>
      <c r="E457" s="667"/>
      <c r="F457" s="34" t="s">
        <v>956</v>
      </c>
      <c r="G457" s="19">
        <v>13508.43</v>
      </c>
      <c r="H457" s="19">
        <v>48.23</v>
      </c>
      <c r="I457" s="57">
        <f t="shared" si="11"/>
        <v>651511.57999999996</v>
      </c>
    </row>
    <row r="458" spans="1:9">
      <c r="A458" s="45" t="s">
        <v>927</v>
      </c>
      <c r="B458" s="27" t="s">
        <v>582</v>
      </c>
      <c r="C458" s="667" t="s">
        <v>928</v>
      </c>
      <c r="D458" s="667"/>
      <c r="E458" s="667"/>
      <c r="F458" s="34" t="s">
        <v>956</v>
      </c>
      <c r="G458" s="19">
        <v>11218.58</v>
      </c>
      <c r="H458" s="19">
        <v>41.33</v>
      </c>
      <c r="I458" s="57">
        <f t="shared" si="11"/>
        <v>463663.91</v>
      </c>
    </row>
    <row r="459" spans="1:9">
      <c r="A459" s="41"/>
      <c r="B459" s="24"/>
      <c r="C459" s="686" t="s">
        <v>243</v>
      </c>
      <c r="D459" s="686"/>
      <c r="E459" s="686"/>
      <c r="F459" s="33"/>
      <c r="G459" s="33"/>
      <c r="H459" s="33"/>
      <c r="I459" s="62">
        <f>SUM(I454:I458)</f>
        <v>1127278.8799999999</v>
      </c>
    </row>
    <row r="460" spans="1:9">
      <c r="A460" s="42"/>
      <c r="B460" s="28" t="s">
        <v>608</v>
      </c>
      <c r="C460" s="668" t="s">
        <v>929</v>
      </c>
      <c r="D460" s="668"/>
      <c r="E460" s="668"/>
      <c r="F460" s="34" t="s">
        <v>204</v>
      </c>
      <c r="G460" s="19"/>
      <c r="H460" s="19"/>
      <c r="I460" s="57">
        <f t="shared" si="11"/>
        <v>0</v>
      </c>
    </row>
    <row r="461" spans="1:9">
      <c r="A461" s="45">
        <v>89402</v>
      </c>
      <c r="B461" s="27" t="s">
        <v>610</v>
      </c>
      <c r="C461" s="667" t="s">
        <v>930</v>
      </c>
      <c r="D461" s="667"/>
      <c r="E461" s="667"/>
      <c r="F461" s="34" t="s">
        <v>955</v>
      </c>
      <c r="G461" s="19">
        <v>31369</v>
      </c>
      <c r="H461" s="19">
        <v>6.18</v>
      </c>
      <c r="I461" s="57">
        <f t="shared" si="11"/>
        <v>193860.42</v>
      </c>
    </row>
    <row r="462" spans="1:9">
      <c r="A462" s="45">
        <v>89362</v>
      </c>
      <c r="B462" s="27" t="s">
        <v>611</v>
      </c>
      <c r="C462" s="667" t="s">
        <v>931</v>
      </c>
      <c r="D462" s="667"/>
      <c r="E462" s="667"/>
      <c r="F462" s="34" t="s">
        <v>954</v>
      </c>
      <c r="G462" s="19">
        <v>5762</v>
      </c>
      <c r="H462" s="19">
        <v>5.8</v>
      </c>
      <c r="I462" s="57">
        <f t="shared" si="11"/>
        <v>33419.599999999999</v>
      </c>
    </row>
    <row r="463" spans="1:9">
      <c r="A463" s="45">
        <v>89353</v>
      </c>
      <c r="B463" s="27" t="s">
        <v>614</v>
      </c>
      <c r="C463" s="667" t="s">
        <v>932</v>
      </c>
      <c r="D463" s="667"/>
      <c r="E463" s="667"/>
      <c r="F463" s="34" t="s">
        <v>954</v>
      </c>
      <c r="G463" s="19">
        <v>1749</v>
      </c>
      <c r="H463" s="19">
        <v>29</v>
      </c>
      <c r="I463" s="57">
        <f t="shared" si="11"/>
        <v>50721</v>
      </c>
    </row>
    <row r="464" spans="1:9">
      <c r="A464" s="45" t="s">
        <v>934</v>
      </c>
      <c r="B464" s="27" t="s">
        <v>933</v>
      </c>
      <c r="C464" s="667" t="s">
        <v>935</v>
      </c>
      <c r="D464" s="667"/>
      <c r="E464" s="667"/>
      <c r="F464" s="34" t="s">
        <v>954</v>
      </c>
      <c r="G464" s="19">
        <v>6839</v>
      </c>
      <c r="H464" s="19">
        <v>6.73</v>
      </c>
      <c r="I464" s="57">
        <f t="shared" si="11"/>
        <v>46026.47</v>
      </c>
    </row>
    <row r="465" spans="1:9">
      <c r="A465" s="45">
        <v>89395</v>
      </c>
      <c r="B465" s="27" t="s">
        <v>936</v>
      </c>
      <c r="C465" s="667" t="s">
        <v>937</v>
      </c>
      <c r="D465" s="667"/>
      <c r="E465" s="667"/>
      <c r="F465" s="34" t="s">
        <v>954</v>
      </c>
      <c r="G465" s="19">
        <v>1749</v>
      </c>
      <c r="H465" s="19">
        <v>8.4499999999999993</v>
      </c>
      <c r="I465" s="57">
        <f t="shared" si="11"/>
        <v>14779.05</v>
      </c>
    </row>
    <row r="466" spans="1:9">
      <c r="A466" s="45" t="s">
        <v>939</v>
      </c>
      <c r="B466" s="27" t="s">
        <v>938</v>
      </c>
      <c r="C466" s="667" t="s">
        <v>940</v>
      </c>
      <c r="D466" s="667"/>
      <c r="E466" s="667"/>
      <c r="F466" s="34" t="s">
        <v>954</v>
      </c>
      <c r="G466" s="19">
        <v>1375</v>
      </c>
      <c r="H466" s="19">
        <v>9.14</v>
      </c>
      <c r="I466" s="57">
        <f t="shared" si="11"/>
        <v>12567.5</v>
      </c>
    </row>
    <row r="467" spans="1:9">
      <c r="A467" s="43" t="s">
        <v>942</v>
      </c>
      <c r="B467" s="26" t="s">
        <v>941</v>
      </c>
      <c r="C467" s="664" t="s">
        <v>943</v>
      </c>
      <c r="D467" s="665"/>
      <c r="E467" s="666"/>
      <c r="F467" s="35" t="s">
        <v>954</v>
      </c>
      <c r="G467" s="19">
        <v>390</v>
      </c>
      <c r="H467" s="19">
        <v>10.9</v>
      </c>
      <c r="I467" s="57">
        <f t="shared" si="11"/>
        <v>4251</v>
      </c>
    </row>
    <row r="468" spans="1:9">
      <c r="A468" s="43" t="s">
        <v>944</v>
      </c>
      <c r="B468" s="26" t="s">
        <v>941</v>
      </c>
      <c r="C468" s="664" t="s">
        <v>945</v>
      </c>
      <c r="D468" s="665"/>
      <c r="E468" s="666"/>
      <c r="F468" s="35" t="s">
        <v>954</v>
      </c>
      <c r="G468" s="19">
        <v>125</v>
      </c>
      <c r="H468" s="19">
        <v>21.03</v>
      </c>
      <c r="I468" s="57">
        <f t="shared" si="11"/>
        <v>2628.75</v>
      </c>
    </row>
    <row r="469" spans="1:9">
      <c r="A469" s="45" t="s">
        <v>947</v>
      </c>
      <c r="B469" s="27" t="s">
        <v>946</v>
      </c>
      <c r="C469" s="667" t="s">
        <v>948</v>
      </c>
      <c r="D469" s="667"/>
      <c r="E469" s="667"/>
      <c r="F469" s="35" t="s">
        <v>954</v>
      </c>
      <c r="G469" s="19">
        <v>515</v>
      </c>
      <c r="H469" s="19">
        <v>2.5099999999999998</v>
      </c>
      <c r="I469" s="57">
        <f t="shared" si="11"/>
        <v>1292.6500000000001</v>
      </c>
    </row>
    <row r="470" spans="1:9">
      <c r="A470" s="45" t="s">
        <v>950</v>
      </c>
      <c r="B470" s="27" t="s">
        <v>949</v>
      </c>
      <c r="C470" s="667" t="s">
        <v>951</v>
      </c>
      <c r="D470" s="667"/>
      <c r="E470" s="667"/>
      <c r="F470" s="35" t="s">
        <v>954</v>
      </c>
      <c r="G470" s="19">
        <v>1749</v>
      </c>
      <c r="H470" s="19">
        <v>160.78</v>
      </c>
      <c r="I470" s="57">
        <f t="shared" si="11"/>
        <v>281204.21999999997</v>
      </c>
    </row>
    <row r="471" spans="1:9" ht="15.75" thickBot="1">
      <c r="A471" s="60"/>
      <c r="B471" s="59"/>
      <c r="C471" s="669" t="s">
        <v>952</v>
      </c>
      <c r="D471" s="669"/>
      <c r="E471" s="669"/>
      <c r="F471" s="61"/>
      <c r="G471" s="61"/>
      <c r="H471" s="61"/>
      <c r="I471" s="63">
        <f>SUM(I460:I470)</f>
        <v>640750.65999999992</v>
      </c>
    </row>
    <row r="472" spans="1:9" ht="7.5" customHeight="1" thickBot="1"/>
    <row r="473" spans="1:9">
      <c r="A473" s="51"/>
      <c r="B473" s="655" t="s">
        <v>968</v>
      </c>
      <c r="C473" s="656"/>
      <c r="D473" s="656"/>
      <c r="E473" s="656"/>
      <c r="F473" s="656"/>
      <c r="G473" s="656"/>
      <c r="H473" s="657"/>
      <c r="I473" s="52">
        <f>I384+I347+I65+I12</f>
        <v>12306140.309999999</v>
      </c>
    </row>
    <row r="474" spans="1:9">
      <c r="A474" s="51"/>
      <c r="B474" s="658" t="s">
        <v>969</v>
      </c>
      <c r="C474" s="659"/>
      <c r="D474" s="659"/>
      <c r="E474" s="659"/>
      <c r="F474" s="659"/>
      <c r="G474" s="659"/>
      <c r="H474" s="660"/>
      <c r="I474" s="53">
        <f>I473-I475</f>
        <v>2461228.061999999</v>
      </c>
    </row>
    <row r="475" spans="1:9" ht="15.75" thickBot="1">
      <c r="A475" s="51"/>
      <c r="B475" s="661" t="s">
        <v>970</v>
      </c>
      <c r="C475" s="662"/>
      <c r="D475" s="662"/>
      <c r="E475" s="662"/>
      <c r="F475" s="662"/>
      <c r="G475" s="662"/>
      <c r="H475" s="663"/>
      <c r="I475" s="54">
        <f>I473/1.25</f>
        <v>9844912.2479999997</v>
      </c>
    </row>
    <row r="476" spans="1:9" ht="9.75" customHeight="1" thickBot="1">
      <c r="A476" s="51"/>
      <c r="B476" s="3"/>
      <c r="C476" s="3"/>
      <c r="D476" s="3"/>
      <c r="E476" s="3"/>
      <c r="F476" s="3"/>
      <c r="G476" s="3"/>
      <c r="H476" s="3"/>
      <c r="I476" s="3"/>
    </row>
    <row r="477" spans="1:9">
      <c r="A477" s="51"/>
      <c r="B477" s="675" t="s">
        <v>979</v>
      </c>
      <c r="C477" s="676"/>
      <c r="D477" s="676"/>
      <c r="E477" s="676"/>
      <c r="F477" s="677" t="s">
        <v>971</v>
      </c>
      <c r="G477" s="678"/>
      <c r="H477" s="678"/>
      <c r="I477" s="679"/>
    </row>
    <row r="478" spans="1:9">
      <c r="A478" s="51"/>
      <c r="B478" s="680" t="s">
        <v>12</v>
      </c>
      <c r="C478" s="681"/>
      <c r="D478" s="682"/>
      <c r="E478" s="682"/>
      <c r="F478" s="683" t="s">
        <v>12</v>
      </c>
      <c r="G478" s="684"/>
      <c r="H478" s="684"/>
      <c r="I478" s="685"/>
    </row>
    <row r="479" spans="1:9" ht="15.75" thickBot="1">
      <c r="A479" s="51"/>
      <c r="B479" s="670" t="s">
        <v>972</v>
      </c>
      <c r="C479" s="671"/>
      <c r="D479" s="671"/>
      <c r="E479" s="671"/>
      <c r="F479" s="672" t="s">
        <v>973</v>
      </c>
      <c r="G479" s="673"/>
      <c r="H479" s="673"/>
      <c r="I479" s="674"/>
    </row>
    <row r="480" spans="1:9" ht="9.75" customHeight="1" thickBot="1"/>
    <row r="481" spans="2:9">
      <c r="B481" s="675" t="s">
        <v>980</v>
      </c>
      <c r="C481" s="676"/>
      <c r="D481" s="676"/>
      <c r="E481" s="676"/>
      <c r="F481" s="677" t="s">
        <v>971</v>
      </c>
      <c r="G481" s="678"/>
      <c r="H481" s="678"/>
      <c r="I481" s="679"/>
    </row>
    <row r="482" spans="2:9">
      <c r="B482" s="680" t="s">
        <v>12</v>
      </c>
      <c r="C482" s="681"/>
      <c r="D482" s="682"/>
      <c r="E482" s="682"/>
      <c r="F482" s="683" t="s">
        <v>12</v>
      </c>
      <c r="G482" s="684"/>
      <c r="H482" s="684"/>
      <c r="I482" s="685"/>
    </row>
    <row r="483" spans="2:9" ht="15.75" thickBot="1">
      <c r="B483" s="670" t="s">
        <v>972</v>
      </c>
      <c r="C483" s="671"/>
      <c r="D483" s="671"/>
      <c r="E483" s="671"/>
      <c r="F483" s="672" t="s">
        <v>973</v>
      </c>
      <c r="G483" s="673"/>
      <c r="H483" s="673"/>
      <c r="I483" s="674"/>
    </row>
  </sheetData>
  <mergeCells count="486">
    <mergeCell ref="B1:C4"/>
    <mergeCell ref="D1:G4"/>
    <mergeCell ref="H1:I1"/>
    <mergeCell ref="H2:I2"/>
    <mergeCell ref="C12:E12"/>
    <mergeCell ref="C19:E19"/>
    <mergeCell ref="C13:E13"/>
    <mergeCell ref="C14:E14"/>
    <mergeCell ref="C15:E15"/>
    <mergeCell ref="C16:E16"/>
    <mergeCell ref="B9:G9"/>
    <mergeCell ref="C11:E11"/>
    <mergeCell ref="B6:E6"/>
    <mergeCell ref="F6:I6"/>
    <mergeCell ref="B7:E7"/>
    <mergeCell ref="F7:I7"/>
    <mergeCell ref="B8:G8"/>
    <mergeCell ref="C20:E20"/>
    <mergeCell ref="C21:E21"/>
    <mergeCell ref="C24:E24"/>
    <mergeCell ref="C25:E25"/>
    <mergeCell ref="C26:E26"/>
    <mergeCell ref="C27:E27"/>
    <mergeCell ref="C23:E23"/>
    <mergeCell ref="C22:E22"/>
    <mergeCell ref="C17:E17"/>
    <mergeCell ref="C18:E18"/>
    <mergeCell ref="C36:E36"/>
    <mergeCell ref="C35:E35"/>
    <mergeCell ref="C28:E28"/>
    <mergeCell ref="C29:E29"/>
    <mergeCell ref="C30:E30"/>
    <mergeCell ref="C31:E31"/>
    <mergeCell ref="C33:E33"/>
    <mergeCell ref="C34:E34"/>
    <mergeCell ref="C32:E32"/>
    <mergeCell ref="C43:E43"/>
    <mergeCell ref="C44:E44"/>
    <mergeCell ref="C45:E45"/>
    <mergeCell ref="C46:E46"/>
    <mergeCell ref="C41:E41"/>
    <mergeCell ref="C40:E40"/>
    <mergeCell ref="C39:E39"/>
    <mergeCell ref="C37:E37"/>
    <mergeCell ref="C38:E38"/>
    <mergeCell ref="C107:E107"/>
    <mergeCell ref="C108:E108"/>
    <mergeCell ref="C109:E109"/>
    <mergeCell ref="C119:E119"/>
    <mergeCell ref="C120:E120"/>
    <mergeCell ref="C121:E121"/>
    <mergeCell ref="C111:E111"/>
    <mergeCell ref="C112:E112"/>
    <mergeCell ref="C113:E113"/>
    <mergeCell ref="C114:E114"/>
    <mergeCell ref="C110:E110"/>
    <mergeCell ref="C115:E115"/>
    <mergeCell ref="C116:E116"/>
    <mergeCell ref="C117:E117"/>
    <mergeCell ref="C118:E118"/>
    <mergeCell ref="C142:E142"/>
    <mergeCell ref="C143:E143"/>
    <mergeCell ref="C144:E144"/>
    <mergeCell ref="C145:E145"/>
    <mergeCell ref="C138:E138"/>
    <mergeCell ref="C141:E141"/>
    <mergeCell ref="C122:E122"/>
    <mergeCell ref="C123:E123"/>
    <mergeCell ref="C130:E130"/>
    <mergeCell ref="C133:E133"/>
    <mergeCell ref="C135:E135"/>
    <mergeCell ref="C124:E124"/>
    <mergeCell ref="C131:E131"/>
    <mergeCell ref="C127:E127"/>
    <mergeCell ref="C128:E128"/>
    <mergeCell ref="C129:E129"/>
    <mergeCell ref="C132:E132"/>
    <mergeCell ref="C134:E134"/>
    <mergeCell ref="C139:E139"/>
    <mergeCell ref="C140:E140"/>
    <mergeCell ref="C125:E125"/>
    <mergeCell ref="C126:E126"/>
    <mergeCell ref="C136:E136"/>
    <mergeCell ref="C137:E137"/>
    <mergeCell ref="C162:E162"/>
    <mergeCell ref="C163:E163"/>
    <mergeCell ref="C146:E146"/>
    <mergeCell ref="C151:E151"/>
    <mergeCell ref="C152:E152"/>
    <mergeCell ref="C153:E153"/>
    <mergeCell ref="C154:E154"/>
    <mergeCell ref="C155:E155"/>
    <mergeCell ref="C147:E147"/>
    <mergeCell ref="C148:E148"/>
    <mergeCell ref="C149:E149"/>
    <mergeCell ref="C150:E150"/>
    <mergeCell ref="C156:E156"/>
    <mergeCell ref="C160:E160"/>
    <mergeCell ref="C169:E169"/>
    <mergeCell ref="C170:E170"/>
    <mergeCell ref="C171:E171"/>
    <mergeCell ref="C172:E172"/>
    <mergeCell ref="C173:E173"/>
    <mergeCell ref="C174:E174"/>
    <mergeCell ref="C164:E164"/>
    <mergeCell ref="C165:E165"/>
    <mergeCell ref="C166:E166"/>
    <mergeCell ref="C167:E167"/>
    <mergeCell ref="C168:E168"/>
    <mergeCell ref="C175:E175"/>
    <mergeCell ref="C176:E176"/>
    <mergeCell ref="C177:E177"/>
    <mergeCell ref="C178:E178"/>
    <mergeCell ref="C179:E179"/>
    <mergeCell ref="C180:E180"/>
    <mergeCell ref="C186:E186"/>
    <mergeCell ref="C187:E187"/>
    <mergeCell ref="C194:E194"/>
    <mergeCell ref="C189:E189"/>
    <mergeCell ref="C190:E190"/>
    <mergeCell ref="C191:E191"/>
    <mergeCell ref="C192:E192"/>
    <mergeCell ref="C211:E211"/>
    <mergeCell ref="C212:E212"/>
    <mergeCell ref="C213:E213"/>
    <mergeCell ref="C214:E214"/>
    <mergeCell ref="C215:E215"/>
    <mergeCell ref="C199:E199"/>
    <mergeCell ref="C181:E181"/>
    <mergeCell ref="C182:E182"/>
    <mergeCell ref="C183:E183"/>
    <mergeCell ref="C184:E184"/>
    <mergeCell ref="C188:E188"/>
    <mergeCell ref="C195:E195"/>
    <mergeCell ref="C196:E196"/>
    <mergeCell ref="C185:E185"/>
    <mergeCell ref="C193:E193"/>
    <mergeCell ref="C197:E197"/>
    <mergeCell ref="C257:E257"/>
    <mergeCell ref="C258:E258"/>
    <mergeCell ref="C259:E259"/>
    <mergeCell ref="C260:E260"/>
    <mergeCell ref="C251:E251"/>
    <mergeCell ref="C252:E252"/>
    <mergeCell ref="C253:E253"/>
    <mergeCell ref="C254:E254"/>
    <mergeCell ref="C233:E233"/>
    <mergeCell ref="C234:E234"/>
    <mergeCell ref="C235:E235"/>
    <mergeCell ref="C236:E236"/>
    <mergeCell ref="C244:E244"/>
    <mergeCell ref="C237:E237"/>
    <mergeCell ref="C238:E238"/>
    <mergeCell ref="C239:E239"/>
    <mergeCell ref="C240:E240"/>
    <mergeCell ref="C249:E249"/>
    <mergeCell ref="C250:E250"/>
    <mergeCell ref="C256:E256"/>
    <mergeCell ref="C241:E241"/>
    <mergeCell ref="C242:E242"/>
    <mergeCell ref="C243:E243"/>
    <mergeCell ref="C247:E247"/>
    <mergeCell ref="C267:E267"/>
    <mergeCell ref="C268:E268"/>
    <mergeCell ref="C269:E269"/>
    <mergeCell ref="C270:E270"/>
    <mergeCell ref="C271:E271"/>
    <mergeCell ref="C272:E272"/>
    <mergeCell ref="C261:E261"/>
    <mergeCell ref="C262:E262"/>
    <mergeCell ref="C263:E263"/>
    <mergeCell ref="C264:E264"/>
    <mergeCell ref="C265:E265"/>
    <mergeCell ref="C266:E266"/>
    <mergeCell ref="C273:E273"/>
    <mergeCell ref="C274:E274"/>
    <mergeCell ref="C275:E275"/>
    <mergeCell ref="C285:E285"/>
    <mergeCell ref="C286:E286"/>
    <mergeCell ref="C287:E287"/>
    <mergeCell ref="C277:E277"/>
    <mergeCell ref="C278:E278"/>
    <mergeCell ref="C279:E279"/>
    <mergeCell ref="C280:E280"/>
    <mergeCell ref="C276:E276"/>
    <mergeCell ref="C316:E316"/>
    <mergeCell ref="C317:E317"/>
    <mergeCell ref="C318:E318"/>
    <mergeCell ref="C312:E312"/>
    <mergeCell ref="C315:E315"/>
    <mergeCell ref="C311:E311"/>
    <mergeCell ref="C301:E301"/>
    <mergeCell ref="C302:E302"/>
    <mergeCell ref="C305:E305"/>
    <mergeCell ref="C306:E306"/>
    <mergeCell ref="C307:E307"/>
    <mergeCell ref="C310:E310"/>
    <mergeCell ref="C308:E308"/>
    <mergeCell ref="C323:E323"/>
    <mergeCell ref="C324:E324"/>
    <mergeCell ref="C325:E325"/>
    <mergeCell ref="C326:E326"/>
    <mergeCell ref="C327:E327"/>
    <mergeCell ref="C319:E319"/>
    <mergeCell ref="C320:E320"/>
    <mergeCell ref="C321:E321"/>
    <mergeCell ref="C322:E322"/>
    <mergeCell ref="C335:E335"/>
    <mergeCell ref="C336:E336"/>
    <mergeCell ref="C337:E337"/>
    <mergeCell ref="C338:E338"/>
    <mergeCell ref="C339:E339"/>
    <mergeCell ref="C328:E328"/>
    <mergeCell ref="C329:E329"/>
    <mergeCell ref="C332:E332"/>
    <mergeCell ref="C333:E333"/>
    <mergeCell ref="C334:E334"/>
    <mergeCell ref="C330:E330"/>
    <mergeCell ref="C331:E331"/>
    <mergeCell ref="C351:E351"/>
    <mergeCell ref="C352:E352"/>
    <mergeCell ref="C353:E353"/>
    <mergeCell ref="C340:E340"/>
    <mergeCell ref="C342:E342"/>
    <mergeCell ref="C341:E341"/>
    <mergeCell ref="C343:E343"/>
    <mergeCell ref="C344:E344"/>
    <mergeCell ref="C345:E345"/>
    <mergeCell ref="C346:E346"/>
    <mergeCell ref="C403:E403"/>
    <mergeCell ref="C395:E395"/>
    <mergeCell ref="C396:E396"/>
    <mergeCell ref="C397:E397"/>
    <mergeCell ref="C400:E400"/>
    <mergeCell ref="C401:E401"/>
    <mergeCell ref="C402:E402"/>
    <mergeCell ref="C398:E398"/>
    <mergeCell ref="C375:E375"/>
    <mergeCell ref="C376:E376"/>
    <mergeCell ref="C391:E391"/>
    <mergeCell ref="C393:E393"/>
    <mergeCell ref="C394:E394"/>
    <mergeCell ref="C390:E390"/>
    <mergeCell ref="C379:E379"/>
    <mergeCell ref="C381:E381"/>
    <mergeCell ref="C382:E382"/>
    <mergeCell ref="C409:E409"/>
    <mergeCell ref="C410:E410"/>
    <mergeCell ref="C411:E411"/>
    <mergeCell ref="C413:E413"/>
    <mergeCell ref="C414:E414"/>
    <mergeCell ref="C415:E415"/>
    <mergeCell ref="C412:E412"/>
    <mergeCell ref="C404:E404"/>
    <mergeCell ref="C405:E405"/>
    <mergeCell ref="C406:E406"/>
    <mergeCell ref="C407:E407"/>
    <mergeCell ref="C408:E408"/>
    <mergeCell ref="C427:E427"/>
    <mergeCell ref="C428:E428"/>
    <mergeCell ref="C422:E422"/>
    <mergeCell ref="C423:E423"/>
    <mergeCell ref="C416:E416"/>
    <mergeCell ref="C417:E417"/>
    <mergeCell ref="C418:E418"/>
    <mergeCell ref="C419:E419"/>
    <mergeCell ref="C420:E420"/>
    <mergeCell ref="C443:E443"/>
    <mergeCell ref="C444:E444"/>
    <mergeCell ref="C445:E445"/>
    <mergeCell ref="C446:E446"/>
    <mergeCell ref="C447:E447"/>
    <mergeCell ref="C255:E255"/>
    <mergeCell ref="C438:E438"/>
    <mergeCell ref="C439:E439"/>
    <mergeCell ref="C440:E440"/>
    <mergeCell ref="C441:E441"/>
    <mergeCell ref="C442:E442"/>
    <mergeCell ref="C433:E433"/>
    <mergeCell ref="C434:E434"/>
    <mergeCell ref="C435:E435"/>
    <mergeCell ref="C436:E436"/>
    <mergeCell ref="C437:E437"/>
    <mergeCell ref="C429:E429"/>
    <mergeCell ref="C430:E430"/>
    <mergeCell ref="C431:E431"/>
    <mergeCell ref="C432:E432"/>
    <mergeCell ref="C421:E421"/>
    <mergeCell ref="C424:E424"/>
    <mergeCell ref="C425:E425"/>
    <mergeCell ref="C426:E426"/>
    <mergeCell ref="C454:E454"/>
    <mergeCell ref="C458:E458"/>
    <mergeCell ref="C461:E461"/>
    <mergeCell ref="C462:E462"/>
    <mergeCell ref="C463:E463"/>
    <mergeCell ref="C452:E452"/>
    <mergeCell ref="C459:E459"/>
    <mergeCell ref="C453:E453"/>
    <mergeCell ref="C448:E448"/>
    <mergeCell ref="C449:E449"/>
    <mergeCell ref="C450:E450"/>
    <mergeCell ref="C451:E451"/>
    <mergeCell ref="C460:E460"/>
    <mergeCell ref="C216:E216"/>
    <mergeCell ref="C157:E157"/>
    <mergeCell ref="C158:E158"/>
    <mergeCell ref="C159:E159"/>
    <mergeCell ref="C161:E161"/>
    <mergeCell ref="C200:E200"/>
    <mergeCell ref="C219:E219"/>
    <mergeCell ref="C223:E223"/>
    <mergeCell ref="C210:E210"/>
    <mergeCell ref="C205:E205"/>
    <mergeCell ref="C206:E206"/>
    <mergeCell ref="C207:E207"/>
    <mergeCell ref="C208:E208"/>
    <mergeCell ref="C209:E209"/>
    <mergeCell ref="C203:E203"/>
    <mergeCell ref="C204:E204"/>
    <mergeCell ref="C201:E201"/>
    <mergeCell ref="C202:E202"/>
    <mergeCell ref="C198:E198"/>
    <mergeCell ref="C220:E220"/>
    <mergeCell ref="C221:E221"/>
    <mergeCell ref="C222:E222"/>
    <mergeCell ref="C217:E217"/>
    <mergeCell ref="C218:E218"/>
    <mergeCell ref="C357:E357"/>
    <mergeCell ref="C360:E360"/>
    <mergeCell ref="C369:E369"/>
    <mergeCell ref="C377:E377"/>
    <mergeCell ref="C347:E347"/>
    <mergeCell ref="C348:E348"/>
    <mergeCell ref="C358:E358"/>
    <mergeCell ref="C388:E388"/>
    <mergeCell ref="C370:E370"/>
    <mergeCell ref="C361:E361"/>
    <mergeCell ref="C362:E362"/>
    <mergeCell ref="C366:E366"/>
    <mergeCell ref="C367:E367"/>
    <mergeCell ref="C368:E368"/>
    <mergeCell ref="C363:E363"/>
    <mergeCell ref="C364:E364"/>
    <mergeCell ref="C354:E354"/>
    <mergeCell ref="C355:E355"/>
    <mergeCell ref="C356:E356"/>
    <mergeCell ref="C359:E359"/>
    <mergeCell ref="C365:E365"/>
    <mergeCell ref="C349:E349"/>
    <mergeCell ref="C350:E350"/>
    <mergeCell ref="C378:E378"/>
    <mergeCell ref="C371:E371"/>
    <mergeCell ref="C373:E373"/>
    <mergeCell ref="C374:E374"/>
    <mergeCell ref="C380:E380"/>
    <mergeCell ref="C385:E385"/>
    <mergeCell ref="C386:E386"/>
    <mergeCell ref="C383:E383"/>
    <mergeCell ref="C392:E392"/>
    <mergeCell ref="C384:E384"/>
    <mergeCell ref="C389:E389"/>
    <mergeCell ref="C387:E387"/>
    <mergeCell ref="C63:E63"/>
    <mergeCell ref="C65:E65"/>
    <mergeCell ref="C66:E66"/>
    <mergeCell ref="C67:E67"/>
    <mergeCell ref="C68:E68"/>
    <mergeCell ref="C69:E69"/>
    <mergeCell ref="C62:E62"/>
    <mergeCell ref="C42:E42"/>
    <mergeCell ref="C53:E53"/>
    <mergeCell ref="C54:E54"/>
    <mergeCell ref="C64:E64"/>
    <mergeCell ref="C57:E57"/>
    <mergeCell ref="C58:E58"/>
    <mergeCell ref="C59:E59"/>
    <mergeCell ref="C60:E60"/>
    <mergeCell ref="C61:E61"/>
    <mergeCell ref="C55:E55"/>
    <mergeCell ref="C56:E56"/>
    <mergeCell ref="C52:E52"/>
    <mergeCell ref="C47:E47"/>
    <mergeCell ref="C48:E48"/>
    <mergeCell ref="C49:E49"/>
    <mergeCell ref="C50:E50"/>
    <mergeCell ref="C51:E51"/>
    <mergeCell ref="C76:E76"/>
    <mergeCell ref="C77:E77"/>
    <mergeCell ref="C80:E80"/>
    <mergeCell ref="C81:E81"/>
    <mergeCell ref="C82:E82"/>
    <mergeCell ref="C70:E70"/>
    <mergeCell ref="C71:E71"/>
    <mergeCell ref="C72:E72"/>
    <mergeCell ref="C75:E75"/>
    <mergeCell ref="C74:E74"/>
    <mergeCell ref="C78:E78"/>
    <mergeCell ref="C73:E73"/>
    <mergeCell ref="C79:E79"/>
    <mergeCell ref="C93:E93"/>
    <mergeCell ref="C94:E94"/>
    <mergeCell ref="C97:E97"/>
    <mergeCell ref="C100:E100"/>
    <mergeCell ref="C105:E105"/>
    <mergeCell ref="C106:E106"/>
    <mergeCell ref="C83:E83"/>
    <mergeCell ref="C84:E84"/>
    <mergeCell ref="C86:E86"/>
    <mergeCell ref="C89:E89"/>
    <mergeCell ref="C90:E90"/>
    <mergeCell ref="C91:E91"/>
    <mergeCell ref="C88:E88"/>
    <mergeCell ref="C85:E85"/>
    <mergeCell ref="C96:E96"/>
    <mergeCell ref="C99:E99"/>
    <mergeCell ref="C104:E104"/>
    <mergeCell ref="C95:E95"/>
    <mergeCell ref="C98:E98"/>
    <mergeCell ref="C101:E101"/>
    <mergeCell ref="C102:E102"/>
    <mergeCell ref="C103:E103"/>
    <mergeCell ref="C87:E87"/>
    <mergeCell ref="C92:E92"/>
    <mergeCell ref="C248:E248"/>
    <mergeCell ref="C246:E246"/>
    <mergeCell ref="C225:E225"/>
    <mergeCell ref="C224:E224"/>
    <mergeCell ref="C226:E226"/>
    <mergeCell ref="C227:E227"/>
    <mergeCell ref="C228:E228"/>
    <mergeCell ref="C229:E229"/>
    <mergeCell ref="C245:E245"/>
    <mergeCell ref="C230:E230"/>
    <mergeCell ref="C231:E231"/>
    <mergeCell ref="C232:E232"/>
    <mergeCell ref="C298:E298"/>
    <mergeCell ref="C299:E299"/>
    <mergeCell ref="C304:E304"/>
    <mergeCell ref="C309:E309"/>
    <mergeCell ref="C313:E313"/>
    <mergeCell ref="C314:E314"/>
    <mergeCell ref="C281:E281"/>
    <mergeCell ref="C282:E282"/>
    <mergeCell ref="C283:E283"/>
    <mergeCell ref="C284:E284"/>
    <mergeCell ref="C291:E291"/>
    <mergeCell ref="C292:E292"/>
    <mergeCell ref="C297:E297"/>
    <mergeCell ref="C290:E290"/>
    <mergeCell ref="C294:E294"/>
    <mergeCell ref="C303:E303"/>
    <mergeCell ref="C288:E288"/>
    <mergeCell ref="C289:E289"/>
    <mergeCell ref="C300:E300"/>
    <mergeCell ref="C293:E293"/>
    <mergeCell ref="C295:E295"/>
    <mergeCell ref="C296:E296"/>
    <mergeCell ref="B483:E483"/>
    <mergeCell ref="F483:I483"/>
    <mergeCell ref="B477:E477"/>
    <mergeCell ref="F477:I477"/>
    <mergeCell ref="B478:C478"/>
    <mergeCell ref="D478:E478"/>
    <mergeCell ref="F478:I478"/>
    <mergeCell ref="B479:E479"/>
    <mergeCell ref="F479:I479"/>
    <mergeCell ref="B481:E481"/>
    <mergeCell ref="F481:I481"/>
    <mergeCell ref="B482:C482"/>
    <mergeCell ref="D482:E482"/>
    <mergeCell ref="F482:I482"/>
    <mergeCell ref="B473:H473"/>
    <mergeCell ref="B474:H474"/>
    <mergeCell ref="B475:H475"/>
    <mergeCell ref="C467:E467"/>
    <mergeCell ref="C468:E468"/>
    <mergeCell ref="C457:E457"/>
    <mergeCell ref="C455:E455"/>
    <mergeCell ref="C456:E456"/>
    <mergeCell ref="C471:E471"/>
    <mergeCell ref="C464:E464"/>
    <mergeCell ref="C465:E465"/>
    <mergeCell ref="C466:E466"/>
    <mergeCell ref="C469:E469"/>
    <mergeCell ref="C470:E470"/>
  </mergeCells>
  <pageMargins left="0.39370078740157483" right="0.19685039370078741" top="0.47244094488188981" bottom="0.47244094488188981" header="0.23622047244094491" footer="0.31496062992125984"/>
  <pageSetup paperSize="9" scale="90" orientation="portrait" verticalDpi="599" r:id="rId1"/>
  <drawing r:id="rId2"/>
  <legacyDrawing r:id="rId3"/>
  <oleObjects>
    <oleObject progId="Figura do Microsoft Photo Editor 3.0" shapeId="6145" r:id="rId4"/>
  </oleObjects>
</worksheet>
</file>

<file path=xl/worksheets/sheet2.xml><?xml version="1.0" encoding="utf-8"?>
<worksheet xmlns="http://schemas.openxmlformats.org/spreadsheetml/2006/main" xmlns:r="http://schemas.openxmlformats.org/officeDocument/2006/relationships">
  <dimension ref="A1:H2211"/>
  <sheetViews>
    <sheetView workbookViewId="0">
      <selection activeCell="C18" sqref="C18:D18"/>
    </sheetView>
  </sheetViews>
  <sheetFormatPr defaultColWidth="8" defaultRowHeight="12.75"/>
  <cols>
    <col min="1" max="1" width="10.42578125" style="79" customWidth="1"/>
    <col min="2" max="2" width="8.28515625" style="80" customWidth="1"/>
    <col min="3" max="3" width="5.7109375" style="79" customWidth="1"/>
    <col min="4" max="4" width="41" style="79" customWidth="1"/>
    <col min="5" max="5" width="6.140625" style="80" customWidth="1"/>
    <col min="6" max="6" width="8.5703125" style="79" customWidth="1"/>
    <col min="7" max="7" width="8.85546875" style="79" customWidth="1"/>
    <col min="8" max="8" width="10.28515625" style="95" customWidth="1"/>
    <col min="9" max="247" width="8" style="79"/>
    <col min="248" max="248" width="10.85546875" style="79" customWidth="1"/>
    <col min="249" max="249" width="8.28515625" style="79" customWidth="1"/>
    <col min="250" max="250" width="5.7109375" style="79" customWidth="1"/>
    <col min="251" max="251" width="41.5703125" style="79" customWidth="1"/>
    <col min="252" max="252" width="6.140625" style="79" customWidth="1"/>
    <col min="253" max="253" width="8.5703125" style="79" customWidth="1"/>
    <col min="254" max="254" width="8.85546875" style="79" customWidth="1"/>
    <col min="255" max="255" width="10.28515625" style="79" customWidth="1"/>
    <col min="256" max="256" width="13.7109375" style="79" customWidth="1"/>
    <col min="257" max="257" width="13.28515625" style="79" customWidth="1"/>
    <col min="258" max="260" width="13.28515625" style="79" bestFit="1" customWidth="1"/>
    <col min="261" max="503" width="8" style="79"/>
    <col min="504" max="504" width="10.85546875" style="79" customWidth="1"/>
    <col min="505" max="505" width="8.28515625" style="79" customWidth="1"/>
    <col min="506" max="506" width="5.7109375" style="79" customWidth="1"/>
    <col min="507" max="507" width="41.5703125" style="79" customWidth="1"/>
    <col min="508" max="508" width="6.140625" style="79" customWidth="1"/>
    <col min="509" max="509" width="8.5703125" style="79" customWidth="1"/>
    <col min="510" max="510" width="8.85546875" style="79" customWidth="1"/>
    <col min="511" max="511" width="10.28515625" style="79" customWidth="1"/>
    <col min="512" max="512" width="13.7109375" style="79" customWidth="1"/>
    <col min="513" max="513" width="13.28515625" style="79" customWidth="1"/>
    <col min="514" max="516" width="13.28515625" style="79" bestFit="1" customWidth="1"/>
    <col min="517" max="759" width="8" style="79"/>
    <col min="760" max="760" width="10.85546875" style="79" customWidth="1"/>
    <col min="761" max="761" width="8.28515625" style="79" customWidth="1"/>
    <col min="762" max="762" width="5.7109375" style="79" customWidth="1"/>
    <col min="763" max="763" width="41.5703125" style="79" customWidth="1"/>
    <col min="764" max="764" width="6.140625" style="79" customWidth="1"/>
    <col min="765" max="765" width="8.5703125" style="79" customWidth="1"/>
    <col min="766" max="766" width="8.85546875" style="79" customWidth="1"/>
    <col min="767" max="767" width="10.28515625" style="79" customWidth="1"/>
    <col min="768" max="768" width="13.7109375" style="79" customWidth="1"/>
    <col min="769" max="769" width="13.28515625" style="79" customWidth="1"/>
    <col min="770" max="772" width="13.28515625" style="79" bestFit="1" customWidth="1"/>
    <col min="773" max="1015" width="8" style="79"/>
    <col min="1016" max="1016" width="10.85546875" style="79" customWidth="1"/>
    <col min="1017" max="1017" width="8.28515625" style="79" customWidth="1"/>
    <col min="1018" max="1018" width="5.7109375" style="79" customWidth="1"/>
    <col min="1019" max="1019" width="41.5703125" style="79" customWidth="1"/>
    <col min="1020" max="1020" width="6.140625" style="79" customWidth="1"/>
    <col min="1021" max="1021" width="8.5703125" style="79" customWidth="1"/>
    <col min="1022" max="1022" width="8.85546875" style="79" customWidth="1"/>
    <col min="1023" max="1023" width="10.28515625" style="79" customWidth="1"/>
    <col min="1024" max="1024" width="13.7109375" style="79" customWidth="1"/>
    <col min="1025" max="1025" width="13.28515625" style="79" customWidth="1"/>
    <col min="1026" max="1028" width="13.28515625" style="79" bestFit="1" customWidth="1"/>
    <col min="1029" max="1271" width="8" style="79"/>
    <col min="1272" max="1272" width="10.85546875" style="79" customWidth="1"/>
    <col min="1273" max="1273" width="8.28515625" style="79" customWidth="1"/>
    <col min="1274" max="1274" width="5.7109375" style="79" customWidth="1"/>
    <col min="1275" max="1275" width="41.5703125" style="79" customWidth="1"/>
    <col min="1276" max="1276" width="6.140625" style="79" customWidth="1"/>
    <col min="1277" max="1277" width="8.5703125" style="79" customWidth="1"/>
    <col min="1278" max="1278" width="8.85546875" style="79" customWidth="1"/>
    <col min="1279" max="1279" width="10.28515625" style="79" customWidth="1"/>
    <col min="1280" max="1280" width="13.7109375" style="79" customWidth="1"/>
    <col min="1281" max="1281" width="13.28515625" style="79" customWidth="1"/>
    <col min="1282" max="1284" width="13.28515625" style="79" bestFit="1" customWidth="1"/>
    <col min="1285" max="1527" width="8" style="79"/>
    <col min="1528" max="1528" width="10.85546875" style="79" customWidth="1"/>
    <col min="1529" max="1529" width="8.28515625" style="79" customWidth="1"/>
    <col min="1530" max="1530" width="5.7109375" style="79" customWidth="1"/>
    <col min="1531" max="1531" width="41.5703125" style="79" customWidth="1"/>
    <col min="1532" max="1532" width="6.140625" style="79" customWidth="1"/>
    <col min="1533" max="1533" width="8.5703125" style="79" customWidth="1"/>
    <col min="1534" max="1534" width="8.85546875" style="79" customWidth="1"/>
    <col min="1535" max="1535" width="10.28515625" style="79" customWidth="1"/>
    <col min="1536" max="1536" width="13.7109375" style="79" customWidth="1"/>
    <col min="1537" max="1537" width="13.28515625" style="79" customWidth="1"/>
    <col min="1538" max="1540" width="13.28515625" style="79" bestFit="1" customWidth="1"/>
    <col min="1541" max="1783" width="8" style="79"/>
    <col min="1784" max="1784" width="10.85546875" style="79" customWidth="1"/>
    <col min="1785" max="1785" width="8.28515625" style="79" customWidth="1"/>
    <col min="1786" max="1786" width="5.7109375" style="79" customWidth="1"/>
    <col min="1787" max="1787" width="41.5703125" style="79" customWidth="1"/>
    <col min="1788" max="1788" width="6.140625" style="79" customWidth="1"/>
    <col min="1789" max="1789" width="8.5703125" style="79" customWidth="1"/>
    <col min="1790" max="1790" width="8.85546875" style="79" customWidth="1"/>
    <col min="1791" max="1791" width="10.28515625" style="79" customWidth="1"/>
    <col min="1792" max="1792" width="13.7109375" style="79" customWidth="1"/>
    <col min="1793" max="1793" width="13.28515625" style="79" customWidth="1"/>
    <col min="1794" max="1796" width="13.28515625" style="79" bestFit="1" customWidth="1"/>
    <col min="1797" max="2039" width="8" style="79"/>
    <col min="2040" max="2040" width="10.85546875" style="79" customWidth="1"/>
    <col min="2041" max="2041" width="8.28515625" style="79" customWidth="1"/>
    <col min="2042" max="2042" width="5.7109375" style="79" customWidth="1"/>
    <col min="2043" max="2043" width="41.5703125" style="79" customWidth="1"/>
    <col min="2044" max="2044" width="6.140625" style="79" customWidth="1"/>
    <col min="2045" max="2045" width="8.5703125" style="79" customWidth="1"/>
    <col min="2046" max="2046" width="8.85546875" style="79" customWidth="1"/>
    <col min="2047" max="2047" width="10.28515625" style="79" customWidth="1"/>
    <col min="2048" max="2048" width="13.7109375" style="79" customWidth="1"/>
    <col min="2049" max="2049" width="13.28515625" style="79" customWidth="1"/>
    <col min="2050" max="2052" width="13.28515625" style="79" bestFit="1" customWidth="1"/>
    <col min="2053" max="2295" width="8" style="79"/>
    <col min="2296" max="2296" width="10.85546875" style="79" customWidth="1"/>
    <col min="2297" max="2297" width="8.28515625" style="79" customWidth="1"/>
    <col min="2298" max="2298" width="5.7109375" style="79" customWidth="1"/>
    <col min="2299" max="2299" width="41.5703125" style="79" customWidth="1"/>
    <col min="2300" max="2300" width="6.140625" style="79" customWidth="1"/>
    <col min="2301" max="2301" width="8.5703125" style="79" customWidth="1"/>
    <col min="2302" max="2302" width="8.85546875" style="79" customWidth="1"/>
    <col min="2303" max="2303" width="10.28515625" style="79" customWidth="1"/>
    <col min="2304" max="2304" width="13.7109375" style="79" customWidth="1"/>
    <col min="2305" max="2305" width="13.28515625" style="79" customWidth="1"/>
    <col min="2306" max="2308" width="13.28515625" style="79" bestFit="1" customWidth="1"/>
    <col min="2309" max="2551" width="8" style="79"/>
    <col min="2552" max="2552" width="10.85546875" style="79" customWidth="1"/>
    <col min="2553" max="2553" width="8.28515625" style="79" customWidth="1"/>
    <col min="2554" max="2554" width="5.7109375" style="79" customWidth="1"/>
    <col min="2555" max="2555" width="41.5703125" style="79" customWidth="1"/>
    <col min="2556" max="2556" width="6.140625" style="79" customWidth="1"/>
    <col min="2557" max="2557" width="8.5703125" style="79" customWidth="1"/>
    <col min="2558" max="2558" width="8.85546875" style="79" customWidth="1"/>
    <col min="2559" max="2559" width="10.28515625" style="79" customWidth="1"/>
    <col min="2560" max="2560" width="13.7109375" style="79" customWidth="1"/>
    <col min="2561" max="2561" width="13.28515625" style="79" customWidth="1"/>
    <col min="2562" max="2564" width="13.28515625" style="79" bestFit="1" customWidth="1"/>
    <col min="2565" max="2807" width="8" style="79"/>
    <col min="2808" max="2808" width="10.85546875" style="79" customWidth="1"/>
    <col min="2809" max="2809" width="8.28515625" style="79" customWidth="1"/>
    <col min="2810" max="2810" width="5.7109375" style="79" customWidth="1"/>
    <col min="2811" max="2811" width="41.5703125" style="79" customWidth="1"/>
    <col min="2812" max="2812" width="6.140625" style="79" customWidth="1"/>
    <col min="2813" max="2813" width="8.5703125" style="79" customWidth="1"/>
    <col min="2814" max="2814" width="8.85546875" style="79" customWidth="1"/>
    <col min="2815" max="2815" width="10.28515625" style="79" customWidth="1"/>
    <col min="2816" max="2816" width="13.7109375" style="79" customWidth="1"/>
    <col min="2817" max="2817" width="13.28515625" style="79" customWidth="1"/>
    <col min="2818" max="2820" width="13.28515625" style="79" bestFit="1" customWidth="1"/>
    <col min="2821" max="3063" width="8" style="79"/>
    <col min="3064" max="3064" width="10.85546875" style="79" customWidth="1"/>
    <col min="3065" max="3065" width="8.28515625" style="79" customWidth="1"/>
    <col min="3066" max="3066" width="5.7109375" style="79" customWidth="1"/>
    <col min="3067" max="3067" width="41.5703125" style="79" customWidth="1"/>
    <col min="3068" max="3068" width="6.140625" style="79" customWidth="1"/>
    <col min="3069" max="3069" width="8.5703125" style="79" customWidth="1"/>
    <col min="3070" max="3070" width="8.85546875" style="79" customWidth="1"/>
    <col min="3071" max="3071" width="10.28515625" style="79" customWidth="1"/>
    <col min="3072" max="3072" width="13.7109375" style="79" customWidth="1"/>
    <col min="3073" max="3073" width="13.28515625" style="79" customWidth="1"/>
    <col min="3074" max="3076" width="13.28515625" style="79" bestFit="1" customWidth="1"/>
    <col min="3077" max="3319" width="8" style="79"/>
    <col min="3320" max="3320" width="10.85546875" style="79" customWidth="1"/>
    <col min="3321" max="3321" width="8.28515625" style="79" customWidth="1"/>
    <col min="3322" max="3322" width="5.7109375" style="79" customWidth="1"/>
    <col min="3323" max="3323" width="41.5703125" style="79" customWidth="1"/>
    <col min="3324" max="3324" width="6.140625" style="79" customWidth="1"/>
    <col min="3325" max="3325" width="8.5703125" style="79" customWidth="1"/>
    <col min="3326" max="3326" width="8.85546875" style="79" customWidth="1"/>
    <col min="3327" max="3327" width="10.28515625" style="79" customWidth="1"/>
    <col min="3328" max="3328" width="13.7109375" style="79" customWidth="1"/>
    <col min="3329" max="3329" width="13.28515625" style="79" customWidth="1"/>
    <col min="3330" max="3332" width="13.28515625" style="79" bestFit="1" customWidth="1"/>
    <col min="3333" max="3575" width="8" style="79"/>
    <col min="3576" max="3576" width="10.85546875" style="79" customWidth="1"/>
    <col min="3577" max="3577" width="8.28515625" style="79" customWidth="1"/>
    <col min="3578" max="3578" width="5.7109375" style="79" customWidth="1"/>
    <col min="3579" max="3579" width="41.5703125" style="79" customWidth="1"/>
    <col min="3580" max="3580" width="6.140625" style="79" customWidth="1"/>
    <col min="3581" max="3581" width="8.5703125" style="79" customWidth="1"/>
    <col min="3582" max="3582" width="8.85546875" style="79" customWidth="1"/>
    <col min="3583" max="3583" width="10.28515625" style="79" customWidth="1"/>
    <col min="3584" max="3584" width="13.7109375" style="79" customWidth="1"/>
    <col min="3585" max="3585" width="13.28515625" style="79" customWidth="1"/>
    <col min="3586" max="3588" width="13.28515625" style="79" bestFit="1" customWidth="1"/>
    <col min="3589" max="3831" width="8" style="79"/>
    <col min="3832" max="3832" width="10.85546875" style="79" customWidth="1"/>
    <col min="3833" max="3833" width="8.28515625" style="79" customWidth="1"/>
    <col min="3834" max="3834" width="5.7109375" style="79" customWidth="1"/>
    <col min="3835" max="3835" width="41.5703125" style="79" customWidth="1"/>
    <col min="3836" max="3836" width="6.140625" style="79" customWidth="1"/>
    <col min="3837" max="3837" width="8.5703125" style="79" customWidth="1"/>
    <col min="3838" max="3838" width="8.85546875" style="79" customWidth="1"/>
    <col min="3839" max="3839" width="10.28515625" style="79" customWidth="1"/>
    <col min="3840" max="3840" width="13.7109375" style="79" customWidth="1"/>
    <col min="3841" max="3841" width="13.28515625" style="79" customWidth="1"/>
    <col min="3842" max="3844" width="13.28515625" style="79" bestFit="1" customWidth="1"/>
    <col min="3845" max="4087" width="8" style="79"/>
    <col min="4088" max="4088" width="10.85546875" style="79" customWidth="1"/>
    <col min="4089" max="4089" width="8.28515625" style="79" customWidth="1"/>
    <col min="4090" max="4090" width="5.7109375" style="79" customWidth="1"/>
    <col min="4091" max="4091" width="41.5703125" style="79" customWidth="1"/>
    <col min="4092" max="4092" width="6.140625" style="79" customWidth="1"/>
    <col min="4093" max="4093" width="8.5703125" style="79" customWidth="1"/>
    <col min="4094" max="4094" width="8.85546875" style="79" customWidth="1"/>
    <col min="4095" max="4095" width="10.28515625" style="79" customWidth="1"/>
    <col min="4096" max="4096" width="13.7109375" style="79" customWidth="1"/>
    <col min="4097" max="4097" width="13.28515625" style="79" customWidth="1"/>
    <col min="4098" max="4100" width="13.28515625" style="79" bestFit="1" customWidth="1"/>
    <col min="4101" max="4343" width="8" style="79"/>
    <col min="4344" max="4344" width="10.85546875" style="79" customWidth="1"/>
    <col min="4345" max="4345" width="8.28515625" style="79" customWidth="1"/>
    <col min="4346" max="4346" width="5.7109375" style="79" customWidth="1"/>
    <col min="4347" max="4347" width="41.5703125" style="79" customWidth="1"/>
    <col min="4348" max="4348" width="6.140625" style="79" customWidth="1"/>
    <col min="4349" max="4349" width="8.5703125" style="79" customWidth="1"/>
    <col min="4350" max="4350" width="8.85546875" style="79" customWidth="1"/>
    <col min="4351" max="4351" width="10.28515625" style="79" customWidth="1"/>
    <col min="4352" max="4352" width="13.7109375" style="79" customWidth="1"/>
    <col min="4353" max="4353" width="13.28515625" style="79" customWidth="1"/>
    <col min="4354" max="4356" width="13.28515625" style="79" bestFit="1" customWidth="1"/>
    <col min="4357" max="4599" width="8" style="79"/>
    <col min="4600" max="4600" width="10.85546875" style="79" customWidth="1"/>
    <col min="4601" max="4601" width="8.28515625" style="79" customWidth="1"/>
    <col min="4602" max="4602" width="5.7109375" style="79" customWidth="1"/>
    <col min="4603" max="4603" width="41.5703125" style="79" customWidth="1"/>
    <col min="4604" max="4604" width="6.140625" style="79" customWidth="1"/>
    <col min="4605" max="4605" width="8.5703125" style="79" customWidth="1"/>
    <col min="4606" max="4606" width="8.85546875" style="79" customWidth="1"/>
    <col min="4607" max="4607" width="10.28515625" style="79" customWidth="1"/>
    <col min="4608" max="4608" width="13.7109375" style="79" customWidth="1"/>
    <col min="4609" max="4609" width="13.28515625" style="79" customWidth="1"/>
    <col min="4610" max="4612" width="13.28515625" style="79" bestFit="1" customWidth="1"/>
    <col min="4613" max="4855" width="8" style="79"/>
    <col min="4856" max="4856" width="10.85546875" style="79" customWidth="1"/>
    <col min="4857" max="4857" width="8.28515625" style="79" customWidth="1"/>
    <col min="4858" max="4858" width="5.7109375" style="79" customWidth="1"/>
    <col min="4859" max="4859" width="41.5703125" style="79" customWidth="1"/>
    <col min="4860" max="4860" width="6.140625" style="79" customWidth="1"/>
    <col min="4861" max="4861" width="8.5703125" style="79" customWidth="1"/>
    <col min="4862" max="4862" width="8.85546875" style="79" customWidth="1"/>
    <col min="4863" max="4863" width="10.28515625" style="79" customWidth="1"/>
    <col min="4864" max="4864" width="13.7109375" style="79" customWidth="1"/>
    <col min="4865" max="4865" width="13.28515625" style="79" customWidth="1"/>
    <col min="4866" max="4868" width="13.28515625" style="79" bestFit="1" customWidth="1"/>
    <col min="4869" max="5111" width="8" style="79"/>
    <col min="5112" max="5112" width="10.85546875" style="79" customWidth="1"/>
    <col min="5113" max="5113" width="8.28515625" style="79" customWidth="1"/>
    <col min="5114" max="5114" width="5.7109375" style="79" customWidth="1"/>
    <col min="5115" max="5115" width="41.5703125" style="79" customWidth="1"/>
    <col min="5116" max="5116" width="6.140625" style="79" customWidth="1"/>
    <col min="5117" max="5117" width="8.5703125" style="79" customWidth="1"/>
    <col min="5118" max="5118" width="8.85546875" style="79" customWidth="1"/>
    <col min="5119" max="5119" width="10.28515625" style="79" customWidth="1"/>
    <col min="5120" max="5120" width="13.7109375" style="79" customWidth="1"/>
    <col min="5121" max="5121" width="13.28515625" style="79" customWidth="1"/>
    <col min="5122" max="5124" width="13.28515625" style="79" bestFit="1" customWidth="1"/>
    <col min="5125" max="5367" width="8" style="79"/>
    <col min="5368" max="5368" width="10.85546875" style="79" customWidth="1"/>
    <col min="5369" max="5369" width="8.28515625" style="79" customWidth="1"/>
    <col min="5370" max="5370" width="5.7109375" style="79" customWidth="1"/>
    <col min="5371" max="5371" width="41.5703125" style="79" customWidth="1"/>
    <col min="5372" max="5372" width="6.140625" style="79" customWidth="1"/>
    <col min="5373" max="5373" width="8.5703125" style="79" customWidth="1"/>
    <col min="5374" max="5374" width="8.85546875" style="79" customWidth="1"/>
    <col min="5375" max="5375" width="10.28515625" style="79" customWidth="1"/>
    <col min="5376" max="5376" width="13.7109375" style="79" customWidth="1"/>
    <col min="5377" max="5377" width="13.28515625" style="79" customWidth="1"/>
    <col min="5378" max="5380" width="13.28515625" style="79" bestFit="1" customWidth="1"/>
    <col min="5381" max="5623" width="8" style="79"/>
    <col min="5624" max="5624" width="10.85546875" style="79" customWidth="1"/>
    <col min="5625" max="5625" width="8.28515625" style="79" customWidth="1"/>
    <col min="5626" max="5626" width="5.7109375" style="79" customWidth="1"/>
    <col min="5627" max="5627" width="41.5703125" style="79" customWidth="1"/>
    <col min="5628" max="5628" width="6.140625" style="79" customWidth="1"/>
    <col min="5629" max="5629" width="8.5703125" style="79" customWidth="1"/>
    <col min="5630" max="5630" width="8.85546875" style="79" customWidth="1"/>
    <col min="5631" max="5631" width="10.28515625" style="79" customWidth="1"/>
    <col min="5632" max="5632" width="13.7109375" style="79" customWidth="1"/>
    <col min="5633" max="5633" width="13.28515625" style="79" customWidth="1"/>
    <col min="5634" max="5636" width="13.28515625" style="79" bestFit="1" customWidth="1"/>
    <col min="5637" max="5879" width="8" style="79"/>
    <col min="5880" max="5880" width="10.85546875" style="79" customWidth="1"/>
    <col min="5881" max="5881" width="8.28515625" style="79" customWidth="1"/>
    <col min="5882" max="5882" width="5.7109375" style="79" customWidth="1"/>
    <col min="5883" max="5883" width="41.5703125" style="79" customWidth="1"/>
    <col min="5884" max="5884" width="6.140625" style="79" customWidth="1"/>
    <col min="5885" max="5885" width="8.5703125" style="79" customWidth="1"/>
    <col min="5886" max="5886" width="8.85546875" style="79" customWidth="1"/>
    <col min="5887" max="5887" width="10.28515625" style="79" customWidth="1"/>
    <col min="5888" max="5888" width="13.7109375" style="79" customWidth="1"/>
    <col min="5889" max="5889" width="13.28515625" style="79" customWidth="1"/>
    <col min="5890" max="5892" width="13.28515625" style="79" bestFit="1" customWidth="1"/>
    <col min="5893" max="6135" width="8" style="79"/>
    <col min="6136" max="6136" width="10.85546875" style="79" customWidth="1"/>
    <col min="6137" max="6137" width="8.28515625" style="79" customWidth="1"/>
    <col min="6138" max="6138" width="5.7109375" style="79" customWidth="1"/>
    <col min="6139" max="6139" width="41.5703125" style="79" customWidth="1"/>
    <col min="6140" max="6140" width="6.140625" style="79" customWidth="1"/>
    <col min="6141" max="6141" width="8.5703125" style="79" customWidth="1"/>
    <col min="6142" max="6142" width="8.85546875" style="79" customWidth="1"/>
    <col min="6143" max="6143" width="10.28515625" style="79" customWidth="1"/>
    <col min="6144" max="6144" width="13.7109375" style="79" customWidth="1"/>
    <col min="6145" max="6145" width="13.28515625" style="79" customWidth="1"/>
    <col min="6146" max="6148" width="13.28515625" style="79" bestFit="1" customWidth="1"/>
    <col min="6149" max="6391" width="8" style="79"/>
    <col min="6392" max="6392" width="10.85546875" style="79" customWidth="1"/>
    <col min="6393" max="6393" width="8.28515625" style="79" customWidth="1"/>
    <col min="6394" max="6394" width="5.7109375" style="79" customWidth="1"/>
    <col min="6395" max="6395" width="41.5703125" style="79" customWidth="1"/>
    <col min="6396" max="6396" width="6.140625" style="79" customWidth="1"/>
    <col min="6397" max="6397" width="8.5703125" style="79" customWidth="1"/>
    <col min="6398" max="6398" width="8.85546875" style="79" customWidth="1"/>
    <col min="6399" max="6399" width="10.28515625" style="79" customWidth="1"/>
    <col min="6400" max="6400" width="13.7109375" style="79" customWidth="1"/>
    <col min="6401" max="6401" width="13.28515625" style="79" customWidth="1"/>
    <col min="6402" max="6404" width="13.28515625" style="79" bestFit="1" customWidth="1"/>
    <col min="6405" max="6647" width="8" style="79"/>
    <col min="6648" max="6648" width="10.85546875" style="79" customWidth="1"/>
    <col min="6649" max="6649" width="8.28515625" style="79" customWidth="1"/>
    <col min="6650" max="6650" width="5.7109375" style="79" customWidth="1"/>
    <col min="6651" max="6651" width="41.5703125" style="79" customWidth="1"/>
    <col min="6652" max="6652" width="6.140625" style="79" customWidth="1"/>
    <col min="6653" max="6653" width="8.5703125" style="79" customWidth="1"/>
    <col min="6654" max="6654" width="8.85546875" style="79" customWidth="1"/>
    <col min="6655" max="6655" width="10.28515625" style="79" customWidth="1"/>
    <col min="6656" max="6656" width="13.7109375" style="79" customWidth="1"/>
    <col min="6657" max="6657" width="13.28515625" style="79" customWidth="1"/>
    <col min="6658" max="6660" width="13.28515625" style="79" bestFit="1" customWidth="1"/>
    <col min="6661" max="6903" width="8" style="79"/>
    <col min="6904" max="6904" width="10.85546875" style="79" customWidth="1"/>
    <col min="6905" max="6905" width="8.28515625" style="79" customWidth="1"/>
    <col min="6906" max="6906" width="5.7109375" style="79" customWidth="1"/>
    <col min="6907" max="6907" width="41.5703125" style="79" customWidth="1"/>
    <col min="6908" max="6908" width="6.140625" style="79" customWidth="1"/>
    <col min="6909" max="6909" width="8.5703125" style="79" customWidth="1"/>
    <col min="6910" max="6910" width="8.85546875" style="79" customWidth="1"/>
    <col min="6911" max="6911" width="10.28515625" style="79" customWidth="1"/>
    <col min="6912" max="6912" width="13.7109375" style="79" customWidth="1"/>
    <col min="6913" max="6913" width="13.28515625" style="79" customWidth="1"/>
    <col min="6914" max="6916" width="13.28515625" style="79" bestFit="1" customWidth="1"/>
    <col min="6917" max="7159" width="8" style="79"/>
    <col min="7160" max="7160" width="10.85546875" style="79" customWidth="1"/>
    <col min="7161" max="7161" width="8.28515625" style="79" customWidth="1"/>
    <col min="7162" max="7162" width="5.7109375" style="79" customWidth="1"/>
    <col min="7163" max="7163" width="41.5703125" style="79" customWidth="1"/>
    <col min="7164" max="7164" width="6.140625" style="79" customWidth="1"/>
    <col min="7165" max="7165" width="8.5703125" style="79" customWidth="1"/>
    <col min="7166" max="7166" width="8.85546875" style="79" customWidth="1"/>
    <col min="7167" max="7167" width="10.28515625" style="79" customWidth="1"/>
    <col min="7168" max="7168" width="13.7109375" style="79" customWidth="1"/>
    <col min="7169" max="7169" width="13.28515625" style="79" customWidth="1"/>
    <col min="7170" max="7172" width="13.28515625" style="79" bestFit="1" customWidth="1"/>
    <col min="7173" max="7415" width="8" style="79"/>
    <col min="7416" max="7416" width="10.85546875" style="79" customWidth="1"/>
    <col min="7417" max="7417" width="8.28515625" style="79" customWidth="1"/>
    <col min="7418" max="7418" width="5.7109375" style="79" customWidth="1"/>
    <col min="7419" max="7419" width="41.5703125" style="79" customWidth="1"/>
    <col min="7420" max="7420" width="6.140625" style="79" customWidth="1"/>
    <col min="7421" max="7421" width="8.5703125" style="79" customWidth="1"/>
    <col min="7422" max="7422" width="8.85546875" style="79" customWidth="1"/>
    <col min="7423" max="7423" width="10.28515625" style="79" customWidth="1"/>
    <col min="7424" max="7424" width="13.7109375" style="79" customWidth="1"/>
    <col min="7425" max="7425" width="13.28515625" style="79" customWidth="1"/>
    <col min="7426" max="7428" width="13.28515625" style="79" bestFit="1" customWidth="1"/>
    <col min="7429" max="7671" width="8" style="79"/>
    <col min="7672" max="7672" width="10.85546875" style="79" customWidth="1"/>
    <col min="7673" max="7673" width="8.28515625" style="79" customWidth="1"/>
    <col min="7674" max="7674" width="5.7109375" style="79" customWidth="1"/>
    <col min="7675" max="7675" width="41.5703125" style="79" customWidth="1"/>
    <col min="7676" max="7676" width="6.140625" style="79" customWidth="1"/>
    <col min="7677" max="7677" width="8.5703125" style="79" customWidth="1"/>
    <col min="7678" max="7678" width="8.85546875" style="79" customWidth="1"/>
    <col min="7679" max="7679" width="10.28515625" style="79" customWidth="1"/>
    <col min="7680" max="7680" width="13.7109375" style="79" customWidth="1"/>
    <col min="7681" max="7681" width="13.28515625" style="79" customWidth="1"/>
    <col min="7682" max="7684" width="13.28515625" style="79" bestFit="1" customWidth="1"/>
    <col min="7685" max="7927" width="8" style="79"/>
    <col min="7928" max="7928" width="10.85546875" style="79" customWidth="1"/>
    <col min="7929" max="7929" width="8.28515625" style="79" customWidth="1"/>
    <col min="7930" max="7930" width="5.7109375" style="79" customWidth="1"/>
    <col min="7931" max="7931" width="41.5703125" style="79" customWidth="1"/>
    <col min="7932" max="7932" width="6.140625" style="79" customWidth="1"/>
    <col min="7933" max="7933" width="8.5703125" style="79" customWidth="1"/>
    <col min="7934" max="7934" width="8.85546875" style="79" customWidth="1"/>
    <col min="7935" max="7935" width="10.28515625" style="79" customWidth="1"/>
    <col min="7936" max="7936" width="13.7109375" style="79" customWidth="1"/>
    <col min="7937" max="7937" width="13.28515625" style="79" customWidth="1"/>
    <col min="7938" max="7940" width="13.28515625" style="79" bestFit="1" customWidth="1"/>
    <col min="7941" max="8183" width="8" style="79"/>
    <col min="8184" max="8184" width="10.85546875" style="79" customWidth="1"/>
    <col min="8185" max="8185" width="8.28515625" style="79" customWidth="1"/>
    <col min="8186" max="8186" width="5.7109375" style="79" customWidth="1"/>
    <col min="8187" max="8187" width="41.5703125" style="79" customWidth="1"/>
    <col min="8188" max="8188" width="6.140625" style="79" customWidth="1"/>
    <col min="8189" max="8189" width="8.5703125" style="79" customWidth="1"/>
    <col min="8190" max="8190" width="8.85546875" style="79" customWidth="1"/>
    <col min="8191" max="8191" width="10.28515625" style="79" customWidth="1"/>
    <col min="8192" max="8192" width="13.7109375" style="79" customWidth="1"/>
    <col min="8193" max="8193" width="13.28515625" style="79" customWidth="1"/>
    <col min="8194" max="8196" width="13.28515625" style="79" bestFit="1" customWidth="1"/>
    <col min="8197" max="8439" width="8" style="79"/>
    <col min="8440" max="8440" width="10.85546875" style="79" customWidth="1"/>
    <col min="8441" max="8441" width="8.28515625" style="79" customWidth="1"/>
    <col min="8442" max="8442" width="5.7109375" style="79" customWidth="1"/>
    <col min="8443" max="8443" width="41.5703125" style="79" customWidth="1"/>
    <col min="8444" max="8444" width="6.140625" style="79" customWidth="1"/>
    <col min="8445" max="8445" width="8.5703125" style="79" customWidth="1"/>
    <col min="8446" max="8446" width="8.85546875" style="79" customWidth="1"/>
    <col min="8447" max="8447" width="10.28515625" style="79" customWidth="1"/>
    <col min="8448" max="8448" width="13.7109375" style="79" customWidth="1"/>
    <col min="8449" max="8449" width="13.28515625" style="79" customWidth="1"/>
    <col min="8450" max="8452" width="13.28515625" style="79" bestFit="1" customWidth="1"/>
    <col min="8453" max="8695" width="8" style="79"/>
    <col min="8696" max="8696" width="10.85546875" style="79" customWidth="1"/>
    <col min="8697" max="8697" width="8.28515625" style="79" customWidth="1"/>
    <col min="8698" max="8698" width="5.7109375" style="79" customWidth="1"/>
    <col min="8699" max="8699" width="41.5703125" style="79" customWidth="1"/>
    <col min="8700" max="8700" width="6.140625" style="79" customWidth="1"/>
    <col min="8701" max="8701" width="8.5703125" style="79" customWidth="1"/>
    <col min="8702" max="8702" width="8.85546875" style="79" customWidth="1"/>
    <col min="8703" max="8703" width="10.28515625" style="79" customWidth="1"/>
    <col min="8704" max="8704" width="13.7109375" style="79" customWidth="1"/>
    <col min="8705" max="8705" width="13.28515625" style="79" customWidth="1"/>
    <col min="8706" max="8708" width="13.28515625" style="79" bestFit="1" customWidth="1"/>
    <col min="8709" max="8951" width="8" style="79"/>
    <col min="8952" max="8952" width="10.85546875" style="79" customWidth="1"/>
    <col min="8953" max="8953" width="8.28515625" style="79" customWidth="1"/>
    <col min="8954" max="8954" width="5.7109375" style="79" customWidth="1"/>
    <col min="8955" max="8955" width="41.5703125" style="79" customWidth="1"/>
    <col min="8956" max="8956" width="6.140625" style="79" customWidth="1"/>
    <col min="8957" max="8957" width="8.5703125" style="79" customWidth="1"/>
    <col min="8958" max="8958" width="8.85546875" style="79" customWidth="1"/>
    <col min="8959" max="8959" width="10.28515625" style="79" customWidth="1"/>
    <col min="8960" max="8960" width="13.7109375" style="79" customWidth="1"/>
    <col min="8961" max="8961" width="13.28515625" style="79" customWidth="1"/>
    <col min="8962" max="8964" width="13.28515625" style="79" bestFit="1" customWidth="1"/>
    <col min="8965" max="9207" width="8" style="79"/>
    <col min="9208" max="9208" width="10.85546875" style="79" customWidth="1"/>
    <col min="9209" max="9209" width="8.28515625" style="79" customWidth="1"/>
    <col min="9210" max="9210" width="5.7109375" style="79" customWidth="1"/>
    <col min="9211" max="9211" width="41.5703125" style="79" customWidth="1"/>
    <col min="9212" max="9212" width="6.140625" style="79" customWidth="1"/>
    <col min="9213" max="9213" width="8.5703125" style="79" customWidth="1"/>
    <col min="9214" max="9214" width="8.85546875" style="79" customWidth="1"/>
    <col min="9215" max="9215" width="10.28515625" style="79" customWidth="1"/>
    <col min="9216" max="9216" width="13.7109375" style="79" customWidth="1"/>
    <col min="9217" max="9217" width="13.28515625" style="79" customWidth="1"/>
    <col min="9218" max="9220" width="13.28515625" style="79" bestFit="1" customWidth="1"/>
    <col min="9221" max="9463" width="8" style="79"/>
    <col min="9464" max="9464" width="10.85546875" style="79" customWidth="1"/>
    <col min="9465" max="9465" width="8.28515625" style="79" customWidth="1"/>
    <col min="9466" max="9466" width="5.7109375" style="79" customWidth="1"/>
    <col min="9467" max="9467" width="41.5703125" style="79" customWidth="1"/>
    <col min="9468" max="9468" width="6.140625" style="79" customWidth="1"/>
    <col min="9469" max="9469" width="8.5703125" style="79" customWidth="1"/>
    <col min="9470" max="9470" width="8.85546875" style="79" customWidth="1"/>
    <col min="9471" max="9471" width="10.28515625" style="79" customWidth="1"/>
    <col min="9472" max="9472" width="13.7109375" style="79" customWidth="1"/>
    <col min="9473" max="9473" width="13.28515625" style="79" customWidth="1"/>
    <col min="9474" max="9476" width="13.28515625" style="79" bestFit="1" customWidth="1"/>
    <col min="9477" max="9719" width="8" style="79"/>
    <col min="9720" max="9720" width="10.85546875" style="79" customWidth="1"/>
    <col min="9721" max="9721" width="8.28515625" style="79" customWidth="1"/>
    <col min="9722" max="9722" width="5.7109375" style="79" customWidth="1"/>
    <col min="9723" max="9723" width="41.5703125" style="79" customWidth="1"/>
    <col min="9724" max="9724" width="6.140625" style="79" customWidth="1"/>
    <col min="9725" max="9725" width="8.5703125" style="79" customWidth="1"/>
    <col min="9726" max="9726" width="8.85546875" style="79" customWidth="1"/>
    <col min="9727" max="9727" width="10.28515625" style="79" customWidth="1"/>
    <col min="9728" max="9728" width="13.7109375" style="79" customWidth="1"/>
    <col min="9729" max="9729" width="13.28515625" style="79" customWidth="1"/>
    <col min="9730" max="9732" width="13.28515625" style="79" bestFit="1" customWidth="1"/>
    <col min="9733" max="9975" width="8" style="79"/>
    <col min="9976" max="9976" width="10.85546875" style="79" customWidth="1"/>
    <col min="9977" max="9977" width="8.28515625" style="79" customWidth="1"/>
    <col min="9978" max="9978" width="5.7109375" style="79" customWidth="1"/>
    <col min="9979" max="9979" width="41.5703125" style="79" customWidth="1"/>
    <col min="9980" max="9980" width="6.140625" style="79" customWidth="1"/>
    <col min="9981" max="9981" width="8.5703125" style="79" customWidth="1"/>
    <col min="9982" max="9982" width="8.85546875" style="79" customWidth="1"/>
    <col min="9983" max="9983" width="10.28515625" style="79" customWidth="1"/>
    <col min="9984" max="9984" width="13.7109375" style="79" customWidth="1"/>
    <col min="9985" max="9985" width="13.28515625" style="79" customWidth="1"/>
    <col min="9986" max="9988" width="13.28515625" style="79" bestFit="1" customWidth="1"/>
    <col min="9989" max="10231" width="8" style="79"/>
    <col min="10232" max="10232" width="10.85546875" style="79" customWidth="1"/>
    <col min="10233" max="10233" width="8.28515625" style="79" customWidth="1"/>
    <col min="10234" max="10234" width="5.7109375" style="79" customWidth="1"/>
    <col min="10235" max="10235" width="41.5703125" style="79" customWidth="1"/>
    <col min="10236" max="10236" width="6.140625" style="79" customWidth="1"/>
    <col min="10237" max="10237" width="8.5703125" style="79" customWidth="1"/>
    <col min="10238" max="10238" width="8.85546875" style="79" customWidth="1"/>
    <col min="10239" max="10239" width="10.28515625" style="79" customWidth="1"/>
    <col min="10240" max="10240" width="13.7109375" style="79" customWidth="1"/>
    <col min="10241" max="10241" width="13.28515625" style="79" customWidth="1"/>
    <col min="10242" max="10244" width="13.28515625" style="79" bestFit="1" customWidth="1"/>
    <col min="10245" max="10487" width="8" style="79"/>
    <col min="10488" max="10488" width="10.85546875" style="79" customWidth="1"/>
    <col min="10489" max="10489" width="8.28515625" style="79" customWidth="1"/>
    <col min="10490" max="10490" width="5.7109375" style="79" customWidth="1"/>
    <col min="10491" max="10491" width="41.5703125" style="79" customWidth="1"/>
    <col min="10492" max="10492" width="6.140625" style="79" customWidth="1"/>
    <col min="10493" max="10493" width="8.5703125" style="79" customWidth="1"/>
    <col min="10494" max="10494" width="8.85546875" style="79" customWidth="1"/>
    <col min="10495" max="10495" width="10.28515625" style="79" customWidth="1"/>
    <col min="10496" max="10496" width="13.7109375" style="79" customWidth="1"/>
    <col min="10497" max="10497" width="13.28515625" style="79" customWidth="1"/>
    <col min="10498" max="10500" width="13.28515625" style="79" bestFit="1" customWidth="1"/>
    <col min="10501" max="10743" width="8" style="79"/>
    <col min="10744" max="10744" width="10.85546875" style="79" customWidth="1"/>
    <col min="10745" max="10745" width="8.28515625" style="79" customWidth="1"/>
    <col min="10746" max="10746" width="5.7109375" style="79" customWidth="1"/>
    <col min="10747" max="10747" width="41.5703125" style="79" customWidth="1"/>
    <col min="10748" max="10748" width="6.140625" style="79" customWidth="1"/>
    <col min="10749" max="10749" width="8.5703125" style="79" customWidth="1"/>
    <col min="10750" max="10750" width="8.85546875" style="79" customWidth="1"/>
    <col min="10751" max="10751" width="10.28515625" style="79" customWidth="1"/>
    <col min="10752" max="10752" width="13.7109375" style="79" customWidth="1"/>
    <col min="10753" max="10753" width="13.28515625" style="79" customWidth="1"/>
    <col min="10754" max="10756" width="13.28515625" style="79" bestFit="1" customWidth="1"/>
    <col min="10757" max="10999" width="8" style="79"/>
    <col min="11000" max="11000" width="10.85546875" style="79" customWidth="1"/>
    <col min="11001" max="11001" width="8.28515625" style="79" customWidth="1"/>
    <col min="11002" max="11002" width="5.7109375" style="79" customWidth="1"/>
    <col min="11003" max="11003" width="41.5703125" style="79" customWidth="1"/>
    <col min="11004" max="11004" width="6.140625" style="79" customWidth="1"/>
    <col min="11005" max="11005" width="8.5703125" style="79" customWidth="1"/>
    <col min="11006" max="11006" width="8.85546875" style="79" customWidth="1"/>
    <col min="11007" max="11007" width="10.28515625" style="79" customWidth="1"/>
    <col min="11008" max="11008" width="13.7109375" style="79" customWidth="1"/>
    <col min="11009" max="11009" width="13.28515625" style="79" customWidth="1"/>
    <col min="11010" max="11012" width="13.28515625" style="79" bestFit="1" customWidth="1"/>
    <col min="11013" max="11255" width="8" style="79"/>
    <col min="11256" max="11256" width="10.85546875" style="79" customWidth="1"/>
    <col min="11257" max="11257" width="8.28515625" style="79" customWidth="1"/>
    <col min="11258" max="11258" width="5.7109375" style="79" customWidth="1"/>
    <col min="11259" max="11259" width="41.5703125" style="79" customWidth="1"/>
    <col min="11260" max="11260" width="6.140625" style="79" customWidth="1"/>
    <col min="11261" max="11261" width="8.5703125" style="79" customWidth="1"/>
    <col min="11262" max="11262" width="8.85546875" style="79" customWidth="1"/>
    <col min="11263" max="11263" width="10.28515625" style="79" customWidth="1"/>
    <col min="11264" max="11264" width="13.7109375" style="79" customWidth="1"/>
    <col min="11265" max="11265" width="13.28515625" style="79" customWidth="1"/>
    <col min="11266" max="11268" width="13.28515625" style="79" bestFit="1" customWidth="1"/>
    <col min="11269" max="11511" width="8" style="79"/>
    <col min="11512" max="11512" width="10.85546875" style="79" customWidth="1"/>
    <col min="11513" max="11513" width="8.28515625" style="79" customWidth="1"/>
    <col min="11514" max="11514" width="5.7109375" style="79" customWidth="1"/>
    <col min="11515" max="11515" width="41.5703125" style="79" customWidth="1"/>
    <col min="11516" max="11516" width="6.140625" style="79" customWidth="1"/>
    <col min="11517" max="11517" width="8.5703125" style="79" customWidth="1"/>
    <col min="11518" max="11518" width="8.85546875" style="79" customWidth="1"/>
    <col min="11519" max="11519" width="10.28515625" style="79" customWidth="1"/>
    <col min="11520" max="11520" width="13.7109375" style="79" customWidth="1"/>
    <col min="11521" max="11521" width="13.28515625" style="79" customWidth="1"/>
    <col min="11522" max="11524" width="13.28515625" style="79" bestFit="1" customWidth="1"/>
    <col min="11525" max="11767" width="8" style="79"/>
    <col min="11768" max="11768" width="10.85546875" style="79" customWidth="1"/>
    <col min="11769" max="11769" width="8.28515625" style="79" customWidth="1"/>
    <col min="11770" max="11770" width="5.7109375" style="79" customWidth="1"/>
    <col min="11771" max="11771" width="41.5703125" style="79" customWidth="1"/>
    <col min="11772" max="11772" width="6.140625" style="79" customWidth="1"/>
    <col min="11773" max="11773" width="8.5703125" style="79" customWidth="1"/>
    <col min="11774" max="11774" width="8.85546875" style="79" customWidth="1"/>
    <col min="11775" max="11775" width="10.28515625" style="79" customWidth="1"/>
    <col min="11776" max="11776" width="13.7109375" style="79" customWidth="1"/>
    <col min="11777" max="11777" width="13.28515625" style="79" customWidth="1"/>
    <col min="11778" max="11780" width="13.28515625" style="79" bestFit="1" customWidth="1"/>
    <col min="11781" max="12023" width="8" style="79"/>
    <col min="12024" max="12024" width="10.85546875" style="79" customWidth="1"/>
    <col min="12025" max="12025" width="8.28515625" style="79" customWidth="1"/>
    <col min="12026" max="12026" width="5.7109375" style="79" customWidth="1"/>
    <col min="12027" max="12027" width="41.5703125" style="79" customWidth="1"/>
    <col min="12028" max="12028" width="6.140625" style="79" customWidth="1"/>
    <col min="12029" max="12029" width="8.5703125" style="79" customWidth="1"/>
    <col min="12030" max="12030" width="8.85546875" style="79" customWidth="1"/>
    <col min="12031" max="12031" width="10.28515625" style="79" customWidth="1"/>
    <col min="12032" max="12032" width="13.7109375" style="79" customWidth="1"/>
    <col min="12033" max="12033" width="13.28515625" style="79" customWidth="1"/>
    <col min="12034" max="12036" width="13.28515625" style="79" bestFit="1" customWidth="1"/>
    <col min="12037" max="12279" width="8" style="79"/>
    <col min="12280" max="12280" width="10.85546875" style="79" customWidth="1"/>
    <col min="12281" max="12281" width="8.28515625" style="79" customWidth="1"/>
    <col min="12282" max="12282" width="5.7109375" style="79" customWidth="1"/>
    <col min="12283" max="12283" width="41.5703125" style="79" customWidth="1"/>
    <col min="12284" max="12284" width="6.140625" style="79" customWidth="1"/>
    <col min="12285" max="12285" width="8.5703125" style="79" customWidth="1"/>
    <col min="12286" max="12286" width="8.85546875" style="79" customWidth="1"/>
    <col min="12287" max="12287" width="10.28515625" style="79" customWidth="1"/>
    <col min="12288" max="12288" width="13.7109375" style="79" customWidth="1"/>
    <col min="12289" max="12289" width="13.28515625" style="79" customWidth="1"/>
    <col min="12290" max="12292" width="13.28515625" style="79" bestFit="1" customWidth="1"/>
    <col min="12293" max="12535" width="8" style="79"/>
    <col min="12536" max="12536" width="10.85546875" style="79" customWidth="1"/>
    <col min="12537" max="12537" width="8.28515625" style="79" customWidth="1"/>
    <col min="12538" max="12538" width="5.7109375" style="79" customWidth="1"/>
    <col min="12539" max="12539" width="41.5703125" style="79" customWidth="1"/>
    <col min="12540" max="12540" width="6.140625" style="79" customWidth="1"/>
    <col min="12541" max="12541" width="8.5703125" style="79" customWidth="1"/>
    <col min="12542" max="12542" width="8.85546875" style="79" customWidth="1"/>
    <col min="12543" max="12543" width="10.28515625" style="79" customWidth="1"/>
    <col min="12544" max="12544" width="13.7109375" style="79" customWidth="1"/>
    <col min="12545" max="12545" width="13.28515625" style="79" customWidth="1"/>
    <col min="12546" max="12548" width="13.28515625" style="79" bestFit="1" customWidth="1"/>
    <col min="12549" max="12791" width="8" style="79"/>
    <col min="12792" max="12792" width="10.85546875" style="79" customWidth="1"/>
    <col min="12793" max="12793" width="8.28515625" style="79" customWidth="1"/>
    <col min="12794" max="12794" width="5.7109375" style="79" customWidth="1"/>
    <col min="12795" max="12795" width="41.5703125" style="79" customWidth="1"/>
    <col min="12796" max="12796" width="6.140625" style="79" customWidth="1"/>
    <col min="12797" max="12797" width="8.5703125" style="79" customWidth="1"/>
    <col min="12798" max="12798" width="8.85546875" style="79" customWidth="1"/>
    <col min="12799" max="12799" width="10.28515625" style="79" customWidth="1"/>
    <col min="12800" max="12800" width="13.7109375" style="79" customWidth="1"/>
    <col min="12801" max="12801" width="13.28515625" style="79" customWidth="1"/>
    <col min="12802" max="12804" width="13.28515625" style="79" bestFit="1" customWidth="1"/>
    <col min="12805" max="13047" width="8" style="79"/>
    <col min="13048" max="13048" width="10.85546875" style="79" customWidth="1"/>
    <col min="13049" max="13049" width="8.28515625" style="79" customWidth="1"/>
    <col min="13050" max="13050" width="5.7109375" style="79" customWidth="1"/>
    <col min="13051" max="13051" width="41.5703125" style="79" customWidth="1"/>
    <col min="13052" max="13052" width="6.140625" style="79" customWidth="1"/>
    <col min="13053" max="13053" width="8.5703125" style="79" customWidth="1"/>
    <col min="13054" max="13054" width="8.85546875" style="79" customWidth="1"/>
    <col min="13055" max="13055" width="10.28515625" style="79" customWidth="1"/>
    <col min="13056" max="13056" width="13.7109375" style="79" customWidth="1"/>
    <col min="13057" max="13057" width="13.28515625" style="79" customWidth="1"/>
    <col min="13058" max="13060" width="13.28515625" style="79" bestFit="1" customWidth="1"/>
    <col min="13061" max="13303" width="8" style="79"/>
    <col min="13304" max="13304" width="10.85546875" style="79" customWidth="1"/>
    <col min="13305" max="13305" width="8.28515625" style="79" customWidth="1"/>
    <col min="13306" max="13306" width="5.7109375" style="79" customWidth="1"/>
    <col min="13307" max="13307" width="41.5703125" style="79" customWidth="1"/>
    <col min="13308" max="13308" width="6.140625" style="79" customWidth="1"/>
    <col min="13309" max="13309" width="8.5703125" style="79" customWidth="1"/>
    <col min="13310" max="13310" width="8.85546875" style="79" customWidth="1"/>
    <col min="13311" max="13311" width="10.28515625" style="79" customWidth="1"/>
    <col min="13312" max="13312" width="13.7109375" style="79" customWidth="1"/>
    <col min="13313" max="13313" width="13.28515625" style="79" customWidth="1"/>
    <col min="13314" max="13316" width="13.28515625" style="79" bestFit="1" customWidth="1"/>
    <col min="13317" max="13559" width="8" style="79"/>
    <col min="13560" max="13560" width="10.85546875" style="79" customWidth="1"/>
    <col min="13561" max="13561" width="8.28515625" style="79" customWidth="1"/>
    <col min="13562" max="13562" width="5.7109375" style="79" customWidth="1"/>
    <col min="13563" max="13563" width="41.5703125" style="79" customWidth="1"/>
    <col min="13564" max="13564" width="6.140625" style="79" customWidth="1"/>
    <col min="13565" max="13565" width="8.5703125" style="79" customWidth="1"/>
    <col min="13566" max="13566" width="8.85546875" style="79" customWidth="1"/>
    <col min="13567" max="13567" width="10.28515625" style="79" customWidth="1"/>
    <col min="13568" max="13568" width="13.7109375" style="79" customWidth="1"/>
    <col min="13569" max="13569" width="13.28515625" style="79" customWidth="1"/>
    <col min="13570" max="13572" width="13.28515625" style="79" bestFit="1" customWidth="1"/>
    <col min="13573" max="13815" width="8" style="79"/>
    <col min="13816" max="13816" width="10.85546875" style="79" customWidth="1"/>
    <col min="13817" max="13817" width="8.28515625" style="79" customWidth="1"/>
    <col min="13818" max="13818" width="5.7109375" style="79" customWidth="1"/>
    <col min="13819" max="13819" width="41.5703125" style="79" customWidth="1"/>
    <col min="13820" max="13820" width="6.140625" style="79" customWidth="1"/>
    <col min="13821" max="13821" width="8.5703125" style="79" customWidth="1"/>
    <col min="13822" max="13822" width="8.85546875" style="79" customWidth="1"/>
    <col min="13823" max="13823" width="10.28515625" style="79" customWidth="1"/>
    <col min="13824" max="13824" width="13.7109375" style="79" customWidth="1"/>
    <col min="13825" max="13825" width="13.28515625" style="79" customWidth="1"/>
    <col min="13826" max="13828" width="13.28515625" style="79" bestFit="1" customWidth="1"/>
    <col min="13829" max="14071" width="8" style="79"/>
    <col min="14072" max="14072" width="10.85546875" style="79" customWidth="1"/>
    <col min="14073" max="14073" width="8.28515625" style="79" customWidth="1"/>
    <col min="14074" max="14074" width="5.7109375" style="79" customWidth="1"/>
    <col min="14075" max="14075" width="41.5703125" style="79" customWidth="1"/>
    <col min="14076" max="14076" width="6.140625" style="79" customWidth="1"/>
    <col min="14077" max="14077" width="8.5703125" style="79" customWidth="1"/>
    <col min="14078" max="14078" width="8.85546875" style="79" customWidth="1"/>
    <col min="14079" max="14079" width="10.28515625" style="79" customWidth="1"/>
    <col min="14080" max="14080" width="13.7109375" style="79" customWidth="1"/>
    <col min="14081" max="14081" width="13.28515625" style="79" customWidth="1"/>
    <col min="14082" max="14084" width="13.28515625" style="79" bestFit="1" customWidth="1"/>
    <col min="14085" max="14327" width="8" style="79"/>
    <col min="14328" max="14328" width="10.85546875" style="79" customWidth="1"/>
    <col min="14329" max="14329" width="8.28515625" style="79" customWidth="1"/>
    <col min="14330" max="14330" width="5.7109375" style="79" customWidth="1"/>
    <col min="14331" max="14331" width="41.5703125" style="79" customWidth="1"/>
    <col min="14332" max="14332" width="6.140625" style="79" customWidth="1"/>
    <col min="14333" max="14333" width="8.5703125" style="79" customWidth="1"/>
    <col min="14334" max="14334" width="8.85546875" style="79" customWidth="1"/>
    <col min="14335" max="14335" width="10.28515625" style="79" customWidth="1"/>
    <col min="14336" max="14336" width="13.7109375" style="79" customWidth="1"/>
    <col min="14337" max="14337" width="13.28515625" style="79" customWidth="1"/>
    <col min="14338" max="14340" width="13.28515625" style="79" bestFit="1" customWidth="1"/>
    <col min="14341" max="14583" width="8" style="79"/>
    <col min="14584" max="14584" width="10.85546875" style="79" customWidth="1"/>
    <col min="14585" max="14585" width="8.28515625" style="79" customWidth="1"/>
    <col min="14586" max="14586" width="5.7109375" style="79" customWidth="1"/>
    <col min="14587" max="14587" width="41.5703125" style="79" customWidth="1"/>
    <col min="14588" max="14588" width="6.140625" style="79" customWidth="1"/>
    <col min="14589" max="14589" width="8.5703125" style="79" customWidth="1"/>
    <col min="14590" max="14590" width="8.85546875" style="79" customWidth="1"/>
    <col min="14591" max="14591" width="10.28515625" style="79" customWidth="1"/>
    <col min="14592" max="14592" width="13.7109375" style="79" customWidth="1"/>
    <col min="14593" max="14593" width="13.28515625" style="79" customWidth="1"/>
    <col min="14594" max="14596" width="13.28515625" style="79" bestFit="1" customWidth="1"/>
    <col min="14597" max="14839" width="8" style="79"/>
    <col min="14840" max="14840" width="10.85546875" style="79" customWidth="1"/>
    <col min="14841" max="14841" width="8.28515625" style="79" customWidth="1"/>
    <col min="14842" max="14842" width="5.7109375" style="79" customWidth="1"/>
    <col min="14843" max="14843" width="41.5703125" style="79" customWidth="1"/>
    <col min="14844" max="14844" width="6.140625" style="79" customWidth="1"/>
    <col min="14845" max="14845" width="8.5703125" style="79" customWidth="1"/>
    <col min="14846" max="14846" width="8.85546875" style="79" customWidth="1"/>
    <col min="14847" max="14847" width="10.28515625" style="79" customWidth="1"/>
    <col min="14848" max="14848" width="13.7109375" style="79" customWidth="1"/>
    <col min="14849" max="14849" width="13.28515625" style="79" customWidth="1"/>
    <col min="14850" max="14852" width="13.28515625" style="79" bestFit="1" customWidth="1"/>
    <col min="14853" max="15095" width="8" style="79"/>
    <col min="15096" max="15096" width="10.85546875" style="79" customWidth="1"/>
    <col min="15097" max="15097" width="8.28515625" style="79" customWidth="1"/>
    <col min="15098" max="15098" width="5.7109375" style="79" customWidth="1"/>
    <col min="15099" max="15099" width="41.5703125" style="79" customWidth="1"/>
    <col min="15100" max="15100" width="6.140625" style="79" customWidth="1"/>
    <col min="15101" max="15101" width="8.5703125" style="79" customWidth="1"/>
    <col min="15102" max="15102" width="8.85546875" style="79" customWidth="1"/>
    <col min="15103" max="15103" width="10.28515625" style="79" customWidth="1"/>
    <col min="15104" max="15104" width="13.7109375" style="79" customWidth="1"/>
    <col min="15105" max="15105" width="13.28515625" style="79" customWidth="1"/>
    <col min="15106" max="15108" width="13.28515625" style="79" bestFit="1" customWidth="1"/>
    <col min="15109" max="15351" width="8" style="79"/>
    <col min="15352" max="15352" width="10.85546875" style="79" customWidth="1"/>
    <col min="15353" max="15353" width="8.28515625" style="79" customWidth="1"/>
    <col min="15354" max="15354" width="5.7109375" style="79" customWidth="1"/>
    <col min="15355" max="15355" width="41.5703125" style="79" customWidth="1"/>
    <col min="15356" max="15356" width="6.140625" style="79" customWidth="1"/>
    <col min="15357" max="15357" width="8.5703125" style="79" customWidth="1"/>
    <col min="15358" max="15358" width="8.85546875" style="79" customWidth="1"/>
    <col min="15359" max="15359" width="10.28515625" style="79" customWidth="1"/>
    <col min="15360" max="15360" width="13.7109375" style="79" customWidth="1"/>
    <col min="15361" max="15361" width="13.28515625" style="79" customWidth="1"/>
    <col min="15362" max="15364" width="13.28515625" style="79" bestFit="1" customWidth="1"/>
    <col min="15365" max="15607" width="8" style="79"/>
    <col min="15608" max="15608" width="10.85546875" style="79" customWidth="1"/>
    <col min="15609" max="15609" width="8.28515625" style="79" customWidth="1"/>
    <col min="15610" max="15610" width="5.7109375" style="79" customWidth="1"/>
    <col min="15611" max="15611" width="41.5703125" style="79" customWidth="1"/>
    <col min="15612" max="15612" width="6.140625" style="79" customWidth="1"/>
    <col min="15613" max="15613" width="8.5703125" style="79" customWidth="1"/>
    <col min="15614" max="15614" width="8.85546875" style="79" customWidth="1"/>
    <col min="15615" max="15615" width="10.28515625" style="79" customWidth="1"/>
    <col min="15616" max="15616" width="13.7109375" style="79" customWidth="1"/>
    <col min="15617" max="15617" width="13.28515625" style="79" customWidth="1"/>
    <col min="15618" max="15620" width="13.28515625" style="79" bestFit="1" customWidth="1"/>
    <col min="15621" max="15863" width="8" style="79"/>
    <col min="15864" max="15864" width="10.85546875" style="79" customWidth="1"/>
    <col min="15865" max="15865" width="8.28515625" style="79" customWidth="1"/>
    <col min="15866" max="15866" width="5.7109375" style="79" customWidth="1"/>
    <col min="15867" max="15867" width="41.5703125" style="79" customWidth="1"/>
    <col min="15868" max="15868" width="6.140625" style="79" customWidth="1"/>
    <col min="15869" max="15869" width="8.5703125" style="79" customWidth="1"/>
    <col min="15870" max="15870" width="8.85546875" style="79" customWidth="1"/>
    <col min="15871" max="15871" width="10.28515625" style="79" customWidth="1"/>
    <col min="15872" max="15872" width="13.7109375" style="79" customWidth="1"/>
    <col min="15873" max="15873" width="13.28515625" style="79" customWidth="1"/>
    <col min="15874" max="15876" width="13.28515625" style="79" bestFit="1" customWidth="1"/>
    <col min="15877" max="16119" width="8" style="79"/>
    <col min="16120" max="16120" width="10.85546875" style="79" customWidth="1"/>
    <col min="16121" max="16121" width="8.28515625" style="79" customWidth="1"/>
    <col min="16122" max="16122" width="5.7109375" style="79" customWidth="1"/>
    <col min="16123" max="16123" width="41.5703125" style="79" customWidth="1"/>
    <col min="16124" max="16124" width="6.140625" style="79" customWidth="1"/>
    <col min="16125" max="16125" width="8.5703125" style="79" customWidth="1"/>
    <col min="16126" max="16126" width="8.85546875" style="79" customWidth="1"/>
    <col min="16127" max="16127" width="10.28515625" style="79" customWidth="1"/>
    <col min="16128" max="16128" width="13.7109375" style="79" customWidth="1"/>
    <col min="16129" max="16129" width="13.28515625" style="79" customWidth="1"/>
    <col min="16130" max="16132" width="13.28515625" style="79" bestFit="1" customWidth="1"/>
    <col min="16133" max="16384" width="8" style="79"/>
  </cols>
  <sheetData>
    <row r="1" spans="1:8" s="66" customFormat="1" ht="12" customHeight="1">
      <c r="A1" s="905"/>
      <c r="B1" s="908" t="s">
        <v>984</v>
      </c>
      <c r="C1" s="909"/>
      <c r="D1" s="909"/>
      <c r="E1" s="909"/>
      <c r="F1" s="909"/>
      <c r="G1" s="909"/>
      <c r="H1" s="910"/>
    </row>
    <row r="2" spans="1:8" s="66" customFormat="1" ht="13.5" customHeight="1">
      <c r="A2" s="906"/>
      <c r="B2" s="911"/>
      <c r="C2" s="912"/>
      <c r="D2" s="912"/>
      <c r="E2" s="912"/>
      <c r="F2" s="912"/>
      <c r="G2" s="912"/>
      <c r="H2" s="913"/>
    </row>
    <row r="3" spans="1:8" s="66" customFormat="1" ht="9.75" customHeight="1">
      <c r="A3" s="906"/>
      <c r="B3" s="911"/>
      <c r="C3" s="912"/>
      <c r="D3" s="912"/>
      <c r="E3" s="912"/>
      <c r="F3" s="912"/>
      <c r="G3" s="912"/>
      <c r="H3" s="913"/>
    </row>
    <row r="4" spans="1:8" s="66" customFormat="1" ht="8.25" customHeight="1" thickBot="1">
      <c r="A4" s="907"/>
      <c r="B4" s="914"/>
      <c r="C4" s="915"/>
      <c r="D4" s="915"/>
      <c r="E4" s="915"/>
      <c r="F4" s="915"/>
      <c r="G4" s="915"/>
      <c r="H4" s="916"/>
    </row>
    <row r="5" spans="1:8" s="66" customFormat="1" ht="6" customHeight="1" thickBot="1">
      <c r="A5" s="67"/>
      <c r="B5" s="68"/>
      <c r="C5" s="68"/>
      <c r="D5" s="68"/>
      <c r="E5" s="68"/>
      <c r="F5" s="68"/>
      <c r="G5" s="68"/>
      <c r="H5" s="69"/>
    </row>
    <row r="6" spans="1:8" s="70" customFormat="1" ht="12.75" customHeight="1">
      <c r="A6" s="917" t="s">
        <v>8</v>
      </c>
      <c r="B6" s="918"/>
      <c r="C6" s="918"/>
      <c r="D6" s="918"/>
      <c r="E6" s="919" t="s">
        <v>9</v>
      </c>
      <c r="F6" s="919"/>
      <c r="G6" s="919"/>
      <c r="H6" s="920"/>
    </row>
    <row r="7" spans="1:8" s="70" customFormat="1" ht="21" customHeight="1">
      <c r="A7" s="921" t="s">
        <v>2134</v>
      </c>
      <c r="B7" s="922"/>
      <c r="C7" s="922"/>
      <c r="D7" s="923"/>
      <c r="E7" s="924" t="s">
        <v>982</v>
      </c>
      <c r="F7" s="925"/>
      <c r="G7" s="925"/>
      <c r="H7" s="926"/>
    </row>
    <row r="8" spans="1:8" s="70" customFormat="1" ht="13.5" customHeight="1">
      <c r="A8" s="897" t="s">
        <v>11</v>
      </c>
      <c r="B8" s="898"/>
      <c r="C8" s="898"/>
      <c r="D8" s="898"/>
      <c r="E8" s="898"/>
      <c r="F8" s="898"/>
      <c r="G8" s="71" t="s">
        <v>12</v>
      </c>
      <c r="H8" s="72" t="s">
        <v>3</v>
      </c>
    </row>
    <row r="9" spans="1:8" s="70" customFormat="1" ht="17.25" customHeight="1" thickBot="1">
      <c r="A9" s="899" t="s">
        <v>985</v>
      </c>
      <c r="B9" s="900"/>
      <c r="C9" s="900"/>
      <c r="D9" s="900"/>
      <c r="E9" s="900"/>
      <c r="F9" s="901"/>
      <c r="G9" s="73" t="s">
        <v>986</v>
      </c>
      <c r="H9" s="74" t="s">
        <v>987</v>
      </c>
    </row>
    <row r="10" spans="1:8" ht="21" customHeight="1" thickBot="1">
      <c r="A10" s="75"/>
      <c r="B10" s="76"/>
      <c r="C10" s="75"/>
      <c r="D10" s="77"/>
      <c r="E10" s="76"/>
      <c r="F10" s="75"/>
      <c r="G10" s="75"/>
      <c r="H10" s="78"/>
    </row>
    <row r="11" spans="1:8" s="83" customFormat="1" ht="25.5" customHeight="1">
      <c r="A11" s="81" t="s">
        <v>30</v>
      </c>
      <c r="B11" s="783" t="s">
        <v>988</v>
      </c>
      <c r="C11" s="784"/>
      <c r="D11" s="784"/>
      <c r="E11" s="784"/>
      <c r="F11" s="784"/>
      <c r="G11" s="785"/>
      <c r="H11" s="82" t="s">
        <v>959</v>
      </c>
    </row>
    <row r="12" spans="1:8" s="83" customFormat="1" ht="25.5" customHeight="1" thickBot="1">
      <c r="A12" s="84" t="s">
        <v>989</v>
      </c>
      <c r="B12" s="85" t="s">
        <v>14</v>
      </c>
      <c r="C12" s="813" t="s">
        <v>15</v>
      </c>
      <c r="D12" s="813"/>
      <c r="E12" s="86" t="s">
        <v>16</v>
      </c>
      <c r="F12" s="86" t="s">
        <v>17</v>
      </c>
      <c r="G12" s="86" t="s">
        <v>990</v>
      </c>
      <c r="H12" s="87" t="s">
        <v>991</v>
      </c>
    </row>
    <row r="13" spans="1:8" s="88" customFormat="1" ht="12.75" customHeight="1">
      <c r="A13" s="902" t="s">
        <v>992</v>
      </c>
      <c r="B13" s="903"/>
      <c r="C13" s="903"/>
      <c r="D13" s="903"/>
      <c r="E13" s="903"/>
      <c r="F13" s="903"/>
      <c r="G13" s="903"/>
      <c r="H13" s="904"/>
    </row>
    <row r="14" spans="1:8" s="88" customFormat="1">
      <c r="A14" s="89">
        <v>72225</v>
      </c>
      <c r="B14" s="90" t="s">
        <v>993</v>
      </c>
      <c r="C14" s="793" t="s">
        <v>994</v>
      </c>
      <c r="D14" s="793"/>
      <c r="E14" s="91" t="s">
        <v>959</v>
      </c>
      <c r="F14" s="92">
        <v>1</v>
      </c>
      <c r="G14" s="93">
        <v>2.75</v>
      </c>
      <c r="H14" s="94">
        <f t="shared" ref="H14:H19" si="0">ROUND(F14*G14,2)</f>
        <v>2.75</v>
      </c>
    </row>
    <row r="15" spans="1:8" s="88" customFormat="1" ht="25.5" customHeight="1">
      <c r="A15" s="89">
        <v>72227</v>
      </c>
      <c r="B15" s="90" t="s">
        <v>995</v>
      </c>
      <c r="C15" s="793" t="s">
        <v>996</v>
      </c>
      <c r="D15" s="793"/>
      <c r="E15" s="91" t="s">
        <v>959</v>
      </c>
      <c r="F15" s="92">
        <v>1</v>
      </c>
      <c r="G15" s="93">
        <v>4.93</v>
      </c>
      <c r="H15" s="94">
        <f t="shared" si="0"/>
        <v>4.93</v>
      </c>
    </row>
    <row r="16" spans="1:8" s="88" customFormat="1" ht="27" customHeight="1">
      <c r="A16" s="89">
        <v>72241</v>
      </c>
      <c r="B16" s="90" t="s">
        <v>997</v>
      </c>
      <c r="C16" s="793" t="s">
        <v>998</v>
      </c>
      <c r="D16" s="793"/>
      <c r="E16" s="91" t="s">
        <v>959</v>
      </c>
      <c r="F16" s="92">
        <v>1</v>
      </c>
      <c r="G16" s="93">
        <v>21.4</v>
      </c>
      <c r="H16" s="94">
        <f t="shared" si="0"/>
        <v>21.4</v>
      </c>
    </row>
    <row r="17" spans="1:8" s="88" customFormat="1" ht="26.25" customHeight="1">
      <c r="A17" s="89">
        <v>72218</v>
      </c>
      <c r="B17" s="90" t="s">
        <v>999</v>
      </c>
      <c r="C17" s="793" t="s">
        <v>1000</v>
      </c>
      <c r="D17" s="793"/>
      <c r="E17" s="91" t="s">
        <v>959</v>
      </c>
      <c r="F17" s="92">
        <v>1</v>
      </c>
      <c r="G17" s="93">
        <v>4.4000000000000004</v>
      </c>
      <c r="H17" s="94">
        <f t="shared" si="0"/>
        <v>4.4000000000000004</v>
      </c>
    </row>
    <row r="18" spans="1:8" s="88" customFormat="1" ht="25.5" customHeight="1">
      <c r="A18" s="96">
        <v>72898</v>
      </c>
      <c r="B18" s="90" t="s">
        <v>1001</v>
      </c>
      <c r="C18" s="887" t="s">
        <v>1002</v>
      </c>
      <c r="D18" s="887"/>
      <c r="E18" s="97" t="s">
        <v>1003</v>
      </c>
      <c r="F18" s="92">
        <v>0.1</v>
      </c>
      <c r="G18" s="98">
        <v>0.85</v>
      </c>
      <c r="H18" s="99">
        <f t="shared" si="0"/>
        <v>0.09</v>
      </c>
    </row>
    <row r="19" spans="1:8" s="88" customFormat="1" ht="26.25" customHeight="1">
      <c r="A19" s="96">
        <v>72887</v>
      </c>
      <c r="B19" s="90" t="s">
        <v>1004</v>
      </c>
      <c r="C19" s="887" t="s">
        <v>1005</v>
      </c>
      <c r="D19" s="887"/>
      <c r="E19" s="100" t="s">
        <v>1006</v>
      </c>
      <c r="F19" s="92">
        <f>F18*5</f>
        <v>0.5</v>
      </c>
      <c r="G19" s="98">
        <v>0.82</v>
      </c>
      <c r="H19" s="99">
        <f t="shared" si="0"/>
        <v>0.41</v>
      </c>
    </row>
    <row r="20" spans="1:8" s="88" customFormat="1" ht="13.5" thickBot="1">
      <c r="A20" s="101"/>
      <c r="B20" s="102"/>
      <c r="C20" s="890"/>
      <c r="D20" s="890"/>
      <c r="E20" s="103"/>
      <c r="F20" s="103"/>
      <c r="G20" s="103"/>
      <c r="H20" s="104"/>
    </row>
    <row r="21" spans="1:8" s="88" customFormat="1" ht="5.0999999999999996" customHeight="1" thickBot="1">
      <c r="A21" s="750"/>
      <c r="B21" s="751"/>
      <c r="C21" s="751"/>
      <c r="D21" s="751"/>
      <c r="E21" s="751"/>
      <c r="F21" s="751"/>
      <c r="G21" s="751"/>
      <c r="H21" s="752"/>
    </row>
    <row r="22" spans="1:8" s="88" customFormat="1">
      <c r="A22" s="753" t="s">
        <v>970</v>
      </c>
      <c r="B22" s="754"/>
      <c r="C22" s="754"/>
      <c r="D22" s="754"/>
      <c r="E22" s="754"/>
      <c r="F22" s="754"/>
      <c r="G22" s="754"/>
      <c r="H22" s="105">
        <f>SUM(H14:H19)</f>
        <v>33.979999999999997</v>
      </c>
    </row>
    <row r="23" spans="1:8" s="88" customFormat="1" ht="12.75" customHeight="1">
      <c r="A23" s="755" t="s">
        <v>969</v>
      </c>
      <c r="B23" s="756"/>
      <c r="C23" s="756"/>
      <c r="D23" s="756"/>
      <c r="E23" s="756"/>
      <c r="F23" s="756"/>
      <c r="G23" s="756"/>
      <c r="H23" s="106">
        <f>H24-H22</f>
        <v>8.4949999999999974</v>
      </c>
    </row>
    <row r="24" spans="1:8" s="88" customFormat="1" ht="13.5" thickBot="1">
      <c r="A24" s="757" t="s">
        <v>968</v>
      </c>
      <c r="B24" s="758"/>
      <c r="C24" s="758"/>
      <c r="D24" s="758"/>
      <c r="E24" s="758"/>
      <c r="F24" s="758"/>
      <c r="G24" s="758"/>
      <c r="H24" s="107">
        <f>H22*1.25</f>
        <v>42.474999999999994</v>
      </c>
    </row>
    <row r="25" spans="1:8" s="83" customFormat="1" ht="12.75" customHeight="1" thickBot="1">
      <c r="A25" s="108"/>
      <c r="B25" s="109"/>
      <c r="C25" s="108"/>
      <c r="D25" s="108"/>
      <c r="E25" s="108"/>
      <c r="F25" s="108"/>
      <c r="G25" s="108"/>
      <c r="H25" s="110"/>
    </row>
    <row r="26" spans="1:8" s="88" customFormat="1" ht="25.5" customHeight="1">
      <c r="A26" s="81" t="s">
        <v>38</v>
      </c>
      <c r="B26" s="783" t="s">
        <v>1007</v>
      </c>
      <c r="C26" s="784"/>
      <c r="D26" s="784"/>
      <c r="E26" s="784"/>
      <c r="F26" s="784"/>
      <c r="G26" s="785"/>
      <c r="H26" s="82" t="s">
        <v>1003</v>
      </c>
    </row>
    <row r="27" spans="1:8" s="83" customFormat="1" ht="25.5" customHeight="1" thickBot="1">
      <c r="A27" s="84" t="s">
        <v>989</v>
      </c>
      <c r="B27" s="85" t="s">
        <v>14</v>
      </c>
      <c r="C27" s="813" t="s">
        <v>15</v>
      </c>
      <c r="D27" s="813"/>
      <c r="E27" s="86" t="s">
        <v>16</v>
      </c>
      <c r="F27" s="86" t="s">
        <v>17</v>
      </c>
      <c r="G27" s="86" t="s">
        <v>990</v>
      </c>
      <c r="H27" s="87" t="s">
        <v>991</v>
      </c>
    </row>
    <row r="28" spans="1:8" s="88" customFormat="1" ht="12.75" customHeight="1">
      <c r="A28" s="882" t="s">
        <v>992</v>
      </c>
      <c r="B28" s="883"/>
      <c r="C28" s="883"/>
      <c r="D28" s="883"/>
      <c r="E28" s="883"/>
      <c r="F28" s="883"/>
      <c r="G28" s="883"/>
      <c r="H28" s="884"/>
    </row>
    <row r="29" spans="1:8" s="88" customFormat="1" ht="25.5" customHeight="1">
      <c r="A29" s="89">
        <v>72898</v>
      </c>
      <c r="B29" s="90" t="s">
        <v>993</v>
      </c>
      <c r="C29" s="799" t="s">
        <v>1008</v>
      </c>
      <c r="D29" s="799"/>
      <c r="E29" s="91" t="s">
        <v>1003</v>
      </c>
      <c r="F29" s="111">
        <v>1</v>
      </c>
      <c r="G29" s="112">
        <v>0.85</v>
      </c>
      <c r="H29" s="94">
        <f>ROUND(F29*G29,2)</f>
        <v>0.85</v>
      </c>
    </row>
    <row r="30" spans="1:8" s="88" customFormat="1" ht="25.5" customHeight="1">
      <c r="A30" s="89" t="s">
        <v>1009</v>
      </c>
      <c r="B30" s="90" t="s">
        <v>995</v>
      </c>
      <c r="C30" s="799" t="s">
        <v>1010</v>
      </c>
      <c r="D30" s="799"/>
      <c r="E30" s="91" t="s">
        <v>1003</v>
      </c>
      <c r="F30" s="111">
        <v>1</v>
      </c>
      <c r="G30" s="112">
        <v>1.96</v>
      </c>
      <c r="H30" s="94">
        <f>ROUND(F30*G30,2)</f>
        <v>1.96</v>
      </c>
    </row>
    <row r="31" spans="1:8" s="88" customFormat="1" ht="25.5" customHeight="1">
      <c r="A31" s="89">
        <v>72887</v>
      </c>
      <c r="B31" s="90" t="s">
        <v>997</v>
      </c>
      <c r="C31" s="799" t="s">
        <v>1005</v>
      </c>
      <c r="D31" s="799"/>
      <c r="E31" s="93" t="s">
        <v>1006</v>
      </c>
      <c r="F31" s="111">
        <v>3</v>
      </c>
      <c r="G31" s="112">
        <v>0.82</v>
      </c>
      <c r="H31" s="94">
        <f>ROUND(F31*G31,2)</f>
        <v>2.46</v>
      </c>
    </row>
    <row r="32" spans="1:8" s="83" customFormat="1" ht="13.5" thickBot="1">
      <c r="A32" s="113"/>
      <c r="B32" s="114"/>
      <c r="C32" s="886"/>
      <c r="D32" s="886"/>
      <c r="E32" s="115"/>
      <c r="F32" s="115"/>
      <c r="G32" s="115"/>
      <c r="H32" s="116"/>
    </row>
    <row r="33" spans="1:8" s="88" customFormat="1" ht="5.0999999999999996" customHeight="1" thickBot="1">
      <c r="A33" s="750"/>
      <c r="B33" s="751"/>
      <c r="C33" s="751"/>
      <c r="D33" s="751"/>
      <c r="E33" s="751"/>
      <c r="F33" s="751"/>
      <c r="G33" s="751"/>
      <c r="H33" s="752"/>
    </row>
    <row r="34" spans="1:8" s="88" customFormat="1">
      <c r="A34" s="765" t="s">
        <v>970</v>
      </c>
      <c r="B34" s="766"/>
      <c r="C34" s="766"/>
      <c r="D34" s="766"/>
      <c r="E34" s="766"/>
      <c r="F34" s="766"/>
      <c r="G34" s="767"/>
      <c r="H34" s="105">
        <f>SUM(H29:H31)</f>
        <v>5.27</v>
      </c>
    </row>
    <row r="35" spans="1:8" s="88" customFormat="1" ht="12.75" customHeight="1">
      <c r="A35" s="768" t="s">
        <v>969</v>
      </c>
      <c r="B35" s="769"/>
      <c r="C35" s="769"/>
      <c r="D35" s="769"/>
      <c r="E35" s="769"/>
      <c r="F35" s="769"/>
      <c r="G35" s="770"/>
      <c r="H35" s="106">
        <f>H36-H34</f>
        <v>1.3174999999999999</v>
      </c>
    </row>
    <row r="36" spans="1:8" s="88" customFormat="1" ht="13.5" thickBot="1">
      <c r="A36" s="771" t="s">
        <v>968</v>
      </c>
      <c r="B36" s="772"/>
      <c r="C36" s="772"/>
      <c r="D36" s="772"/>
      <c r="E36" s="772"/>
      <c r="F36" s="772"/>
      <c r="G36" s="773"/>
      <c r="H36" s="107">
        <f>H34*1.25</f>
        <v>6.5874999999999995</v>
      </c>
    </row>
    <row r="37" spans="1:8" s="83" customFormat="1" ht="12.75" customHeight="1" thickBot="1">
      <c r="A37" s="117"/>
      <c r="B37" s="118"/>
      <c r="C37" s="117"/>
      <c r="D37" s="117"/>
      <c r="E37" s="117"/>
      <c r="F37" s="117"/>
      <c r="G37" s="117"/>
      <c r="H37" s="119"/>
    </row>
    <row r="38" spans="1:8" s="88" customFormat="1" ht="25.5" customHeight="1">
      <c r="A38" s="81" t="s">
        <v>43</v>
      </c>
      <c r="B38" s="783" t="s">
        <v>1011</v>
      </c>
      <c r="C38" s="784"/>
      <c r="D38" s="784"/>
      <c r="E38" s="784"/>
      <c r="F38" s="784"/>
      <c r="G38" s="785"/>
      <c r="H38" s="82" t="s">
        <v>1003</v>
      </c>
    </row>
    <row r="39" spans="1:8" s="83" customFormat="1" ht="25.5" customHeight="1" thickBot="1">
      <c r="A39" s="84" t="s">
        <v>989</v>
      </c>
      <c r="B39" s="85" t="s">
        <v>14</v>
      </c>
      <c r="C39" s="813" t="s">
        <v>15</v>
      </c>
      <c r="D39" s="813"/>
      <c r="E39" s="86" t="s">
        <v>16</v>
      </c>
      <c r="F39" s="86" t="s">
        <v>17</v>
      </c>
      <c r="G39" s="86" t="s">
        <v>990</v>
      </c>
      <c r="H39" s="87" t="s">
        <v>991</v>
      </c>
    </row>
    <row r="40" spans="1:8" s="88" customFormat="1" ht="12.75" customHeight="1">
      <c r="A40" s="882" t="s">
        <v>992</v>
      </c>
      <c r="B40" s="883"/>
      <c r="C40" s="883"/>
      <c r="D40" s="883"/>
      <c r="E40" s="883"/>
      <c r="F40" s="883"/>
      <c r="G40" s="883"/>
      <c r="H40" s="884"/>
    </row>
    <row r="41" spans="1:8" s="88" customFormat="1" ht="25.5" customHeight="1">
      <c r="A41" s="89" t="s">
        <v>342</v>
      </c>
      <c r="B41" s="90" t="s">
        <v>993</v>
      </c>
      <c r="C41" s="799" t="s">
        <v>1012</v>
      </c>
      <c r="D41" s="799"/>
      <c r="E41" s="91" t="s">
        <v>1003</v>
      </c>
      <c r="F41" s="111">
        <v>1</v>
      </c>
      <c r="G41" s="120">
        <v>2.94</v>
      </c>
      <c r="H41" s="94">
        <f>ROUND(F41*G41,2)</f>
        <v>2.94</v>
      </c>
    </row>
    <row r="42" spans="1:8" s="88" customFormat="1" ht="25.5" customHeight="1">
      <c r="A42" s="89" t="s">
        <v>1009</v>
      </c>
      <c r="B42" s="90" t="s">
        <v>995</v>
      </c>
      <c r="C42" s="799" t="s">
        <v>1010</v>
      </c>
      <c r="D42" s="799"/>
      <c r="E42" s="91" t="s">
        <v>1003</v>
      </c>
      <c r="F42" s="111">
        <v>1</v>
      </c>
      <c r="G42" s="120">
        <v>1.96</v>
      </c>
      <c r="H42" s="94">
        <f>ROUND(F42*G42,2)</f>
        <v>1.96</v>
      </c>
    </row>
    <row r="43" spans="1:8" s="88" customFormat="1" ht="25.5" customHeight="1">
      <c r="A43" s="89">
        <v>72887</v>
      </c>
      <c r="B43" s="90" t="s">
        <v>997</v>
      </c>
      <c r="C43" s="799" t="s">
        <v>1005</v>
      </c>
      <c r="D43" s="799"/>
      <c r="E43" s="93" t="s">
        <v>1006</v>
      </c>
      <c r="F43" s="111">
        <v>5</v>
      </c>
      <c r="G43" s="120">
        <v>0.82</v>
      </c>
      <c r="H43" s="94">
        <f>ROUND(F43*G43,2)</f>
        <v>4.0999999999999996</v>
      </c>
    </row>
    <row r="44" spans="1:8" s="83" customFormat="1" ht="13.5" thickBot="1">
      <c r="A44" s="113"/>
      <c r="B44" s="114"/>
      <c r="C44" s="886"/>
      <c r="D44" s="886"/>
      <c r="E44" s="115"/>
      <c r="F44" s="115"/>
      <c r="G44" s="115"/>
      <c r="H44" s="116"/>
    </row>
    <row r="45" spans="1:8" s="88" customFormat="1" ht="5.0999999999999996" customHeight="1" thickBot="1">
      <c r="A45" s="750"/>
      <c r="B45" s="751"/>
      <c r="C45" s="751"/>
      <c r="D45" s="751"/>
      <c r="E45" s="751"/>
      <c r="F45" s="751"/>
      <c r="G45" s="751"/>
      <c r="H45" s="752"/>
    </row>
    <row r="46" spans="1:8" s="83" customFormat="1">
      <c r="A46" s="753" t="s">
        <v>970</v>
      </c>
      <c r="B46" s="754"/>
      <c r="C46" s="754"/>
      <c r="D46" s="754"/>
      <c r="E46" s="754"/>
      <c r="F46" s="754"/>
      <c r="G46" s="754"/>
      <c r="H46" s="121">
        <f>SUM(H41:H43)</f>
        <v>9</v>
      </c>
    </row>
    <row r="47" spans="1:8" s="83" customFormat="1">
      <c r="A47" s="755" t="s">
        <v>969</v>
      </c>
      <c r="B47" s="756"/>
      <c r="C47" s="756"/>
      <c r="D47" s="756"/>
      <c r="E47" s="756"/>
      <c r="F47" s="756"/>
      <c r="G47" s="756"/>
      <c r="H47" s="94">
        <f>H48-H46</f>
        <v>2.25</v>
      </c>
    </row>
    <row r="48" spans="1:8" s="83" customFormat="1" ht="13.5" thickBot="1">
      <c r="A48" s="757" t="s">
        <v>968</v>
      </c>
      <c r="B48" s="758"/>
      <c r="C48" s="758"/>
      <c r="D48" s="758"/>
      <c r="E48" s="758"/>
      <c r="F48" s="758"/>
      <c r="G48" s="758"/>
      <c r="H48" s="107">
        <f>H46*1.25</f>
        <v>11.25</v>
      </c>
    </row>
    <row r="49" spans="1:8" ht="12.75" customHeight="1" thickBot="1"/>
    <row r="50" spans="1:8" s="88" customFormat="1" ht="25.5" customHeight="1">
      <c r="A50" s="81" t="s">
        <v>53</v>
      </c>
      <c r="B50" s="783" t="s">
        <v>1013</v>
      </c>
      <c r="C50" s="784"/>
      <c r="D50" s="784"/>
      <c r="E50" s="784"/>
      <c r="F50" s="784"/>
      <c r="G50" s="785"/>
      <c r="H50" s="82" t="s">
        <v>1003</v>
      </c>
    </row>
    <row r="51" spans="1:8" s="83" customFormat="1" ht="25.5" customHeight="1" thickBot="1">
      <c r="A51" s="84" t="s">
        <v>989</v>
      </c>
      <c r="B51" s="85" t="s">
        <v>14</v>
      </c>
      <c r="C51" s="813" t="s">
        <v>15</v>
      </c>
      <c r="D51" s="813"/>
      <c r="E51" s="86" t="s">
        <v>16</v>
      </c>
      <c r="F51" s="86" t="s">
        <v>17</v>
      </c>
      <c r="G51" s="86" t="s">
        <v>990</v>
      </c>
      <c r="H51" s="87" t="s">
        <v>991</v>
      </c>
    </row>
    <row r="52" spans="1:8" s="88" customFormat="1" ht="12.75" customHeight="1">
      <c r="A52" s="882" t="s">
        <v>992</v>
      </c>
      <c r="B52" s="883"/>
      <c r="C52" s="883"/>
      <c r="D52" s="883"/>
      <c r="E52" s="883"/>
      <c r="F52" s="883"/>
      <c r="G52" s="883"/>
      <c r="H52" s="884"/>
    </row>
    <row r="53" spans="1:8" s="88" customFormat="1" ht="25.5" customHeight="1">
      <c r="A53" s="89">
        <v>72911</v>
      </c>
      <c r="B53" s="90" t="s">
        <v>993</v>
      </c>
      <c r="C53" s="799" t="s">
        <v>1014</v>
      </c>
      <c r="D53" s="799"/>
      <c r="E53" s="91" t="s">
        <v>1003</v>
      </c>
      <c r="F53" s="111">
        <v>1</v>
      </c>
      <c r="G53" s="120">
        <v>8.26</v>
      </c>
      <c r="H53" s="94">
        <f>ROUND(F53*G53,2)</f>
        <v>8.26</v>
      </c>
    </row>
    <row r="54" spans="1:8" s="88" customFormat="1" ht="25.5" customHeight="1">
      <c r="A54" s="89">
        <v>72887</v>
      </c>
      <c r="B54" s="90" t="s">
        <v>995</v>
      </c>
      <c r="C54" s="799" t="s">
        <v>1015</v>
      </c>
      <c r="D54" s="799"/>
      <c r="E54" s="93" t="s">
        <v>1006</v>
      </c>
      <c r="F54" s="111">
        <v>5</v>
      </c>
      <c r="G54" s="120">
        <v>0.82</v>
      </c>
      <c r="H54" s="94">
        <f>ROUND(F54*G54,2)</f>
        <v>4.0999999999999996</v>
      </c>
    </row>
    <row r="55" spans="1:8" s="122" customFormat="1" ht="12.75" customHeight="1">
      <c r="A55" s="879" t="s">
        <v>1016</v>
      </c>
      <c r="B55" s="880"/>
      <c r="C55" s="880"/>
      <c r="D55" s="880"/>
      <c r="E55" s="880"/>
      <c r="F55" s="880"/>
      <c r="G55" s="880"/>
      <c r="H55" s="881"/>
    </row>
    <row r="56" spans="1:8" s="88" customFormat="1" ht="25.5" customHeight="1">
      <c r="A56" s="89">
        <v>369</v>
      </c>
      <c r="B56" s="90" t="s">
        <v>1017</v>
      </c>
      <c r="C56" s="799" t="s">
        <v>1018</v>
      </c>
      <c r="D56" s="799"/>
      <c r="E56" s="91" t="s">
        <v>1003</v>
      </c>
      <c r="F56" s="111">
        <v>1</v>
      </c>
      <c r="G56" s="120">
        <v>40.94</v>
      </c>
      <c r="H56" s="94">
        <f>ROUND(F56*G56,2)</f>
        <v>40.94</v>
      </c>
    </row>
    <row r="57" spans="1:8" s="83" customFormat="1" ht="12.75" customHeight="1" thickBot="1">
      <c r="A57" s="123"/>
      <c r="B57" s="102"/>
      <c r="C57" s="890"/>
      <c r="D57" s="890"/>
      <c r="E57" s="103"/>
      <c r="F57" s="103"/>
      <c r="G57" s="103"/>
      <c r="H57" s="104"/>
    </row>
    <row r="58" spans="1:8" s="88" customFormat="1" ht="5.0999999999999996" customHeight="1" thickBot="1">
      <c r="A58" s="750"/>
      <c r="B58" s="751"/>
      <c r="C58" s="751"/>
      <c r="D58" s="751"/>
      <c r="E58" s="751"/>
      <c r="F58" s="751"/>
      <c r="G58" s="751"/>
      <c r="H58" s="752"/>
    </row>
    <row r="59" spans="1:8" s="83" customFormat="1" ht="12.75" customHeight="1">
      <c r="A59" s="753" t="s">
        <v>970</v>
      </c>
      <c r="B59" s="754"/>
      <c r="C59" s="754"/>
      <c r="D59" s="754"/>
      <c r="E59" s="754"/>
      <c r="F59" s="754"/>
      <c r="G59" s="754"/>
      <c r="H59" s="105">
        <f>SUM(H53:H56)</f>
        <v>53.3</v>
      </c>
    </row>
    <row r="60" spans="1:8" s="83" customFormat="1" ht="12.75" customHeight="1">
      <c r="A60" s="755" t="s">
        <v>969</v>
      </c>
      <c r="B60" s="756"/>
      <c r="C60" s="756"/>
      <c r="D60" s="756"/>
      <c r="E60" s="756"/>
      <c r="F60" s="756"/>
      <c r="G60" s="756"/>
      <c r="H60" s="106">
        <f>H61-H59</f>
        <v>13.325000000000003</v>
      </c>
    </row>
    <row r="61" spans="1:8" s="83" customFormat="1" ht="12.75" customHeight="1" thickBot="1">
      <c r="A61" s="757" t="s">
        <v>968</v>
      </c>
      <c r="B61" s="758"/>
      <c r="C61" s="758"/>
      <c r="D61" s="758"/>
      <c r="E61" s="758"/>
      <c r="F61" s="758"/>
      <c r="G61" s="758"/>
      <c r="H61" s="107">
        <f>H59*1.25</f>
        <v>66.625</v>
      </c>
    </row>
    <row r="62" spans="1:8" ht="12.75" customHeight="1" thickBot="1"/>
    <row r="63" spans="1:8" s="88" customFormat="1" ht="25.5" customHeight="1">
      <c r="A63" s="81" t="s">
        <v>56</v>
      </c>
      <c r="B63" s="783" t="s">
        <v>1019</v>
      </c>
      <c r="C63" s="784"/>
      <c r="D63" s="784"/>
      <c r="E63" s="784"/>
      <c r="F63" s="784"/>
      <c r="G63" s="785"/>
      <c r="H63" s="82" t="s">
        <v>1003</v>
      </c>
    </row>
    <row r="64" spans="1:8" s="83" customFormat="1" ht="25.5" customHeight="1" thickBot="1">
      <c r="A64" s="84" t="s">
        <v>989</v>
      </c>
      <c r="B64" s="85" t="s">
        <v>14</v>
      </c>
      <c r="C64" s="813" t="s">
        <v>15</v>
      </c>
      <c r="D64" s="813"/>
      <c r="E64" s="86" t="s">
        <v>16</v>
      </c>
      <c r="F64" s="86" t="s">
        <v>17</v>
      </c>
      <c r="G64" s="86" t="s">
        <v>990</v>
      </c>
      <c r="H64" s="87" t="s">
        <v>991</v>
      </c>
    </row>
    <row r="65" spans="1:8" s="88" customFormat="1" ht="12.75" customHeight="1">
      <c r="A65" s="882" t="s">
        <v>992</v>
      </c>
      <c r="B65" s="883"/>
      <c r="C65" s="883"/>
      <c r="D65" s="883"/>
      <c r="E65" s="883"/>
      <c r="F65" s="883"/>
      <c r="G65" s="883"/>
      <c r="H65" s="884"/>
    </row>
    <row r="66" spans="1:8" s="88" customFormat="1" ht="25.5" customHeight="1">
      <c r="A66" s="124">
        <v>72911</v>
      </c>
      <c r="B66" s="125" t="s">
        <v>993</v>
      </c>
      <c r="C66" s="893" t="s">
        <v>1014</v>
      </c>
      <c r="D66" s="893"/>
      <c r="E66" s="126" t="s">
        <v>1003</v>
      </c>
      <c r="F66" s="127">
        <v>1</v>
      </c>
      <c r="G66" s="120">
        <v>8.26</v>
      </c>
      <c r="H66" s="128">
        <f>ROUND(F66*G66,2)</f>
        <v>8.26</v>
      </c>
    </row>
    <row r="67" spans="1:8" s="88" customFormat="1" ht="25.5" customHeight="1">
      <c r="A67" s="124">
        <v>72887</v>
      </c>
      <c r="B67" s="125" t="s">
        <v>995</v>
      </c>
      <c r="C67" s="893" t="s">
        <v>1015</v>
      </c>
      <c r="D67" s="893"/>
      <c r="E67" s="129" t="s">
        <v>1006</v>
      </c>
      <c r="F67" s="127">
        <v>5</v>
      </c>
      <c r="G67" s="120">
        <v>0.82</v>
      </c>
      <c r="H67" s="128">
        <f>ROUND(F67*G67,2)</f>
        <v>4.0999999999999996</v>
      </c>
    </row>
    <row r="68" spans="1:8" s="83" customFormat="1" ht="12.75" customHeight="1">
      <c r="A68" s="894" t="s">
        <v>1016</v>
      </c>
      <c r="B68" s="895"/>
      <c r="C68" s="895"/>
      <c r="D68" s="895"/>
      <c r="E68" s="895"/>
      <c r="F68" s="895"/>
      <c r="G68" s="895"/>
      <c r="H68" s="896"/>
    </row>
    <row r="69" spans="1:8" s="88" customFormat="1" ht="25.5" customHeight="1">
      <c r="A69" s="124">
        <v>369</v>
      </c>
      <c r="B69" s="125" t="s">
        <v>1017</v>
      </c>
      <c r="C69" s="893" t="s">
        <v>1018</v>
      </c>
      <c r="D69" s="893"/>
      <c r="E69" s="126" t="s">
        <v>1003</v>
      </c>
      <c r="F69" s="127">
        <v>1</v>
      </c>
      <c r="G69" s="120">
        <v>40.94</v>
      </c>
      <c r="H69" s="128">
        <f>ROUND(F69*G69,2)</f>
        <v>40.94</v>
      </c>
    </row>
    <row r="70" spans="1:8" s="88" customFormat="1" ht="25.5" customHeight="1">
      <c r="A70" s="124">
        <v>370</v>
      </c>
      <c r="B70" s="125" t="s">
        <v>1020</v>
      </c>
      <c r="C70" s="893" t="s">
        <v>1021</v>
      </c>
      <c r="D70" s="893"/>
      <c r="E70" s="126" t="s">
        <v>1003</v>
      </c>
      <c r="F70" s="127">
        <v>0.2</v>
      </c>
      <c r="G70" s="120">
        <v>57.5</v>
      </c>
      <c r="H70" s="128">
        <f>ROUND(F70*G70,2)</f>
        <v>11.5</v>
      </c>
    </row>
    <row r="71" spans="1:8" s="83" customFormat="1" ht="12.75" customHeight="1" thickBot="1">
      <c r="A71" s="123"/>
      <c r="B71" s="102"/>
      <c r="C71" s="890"/>
      <c r="D71" s="890"/>
      <c r="E71" s="103"/>
      <c r="F71" s="103"/>
      <c r="G71" s="103"/>
      <c r="H71" s="104"/>
    </row>
    <row r="72" spans="1:8" s="88" customFormat="1" ht="5.0999999999999996" customHeight="1" thickBot="1">
      <c r="A72" s="750"/>
      <c r="B72" s="751"/>
      <c r="C72" s="751"/>
      <c r="D72" s="751"/>
      <c r="E72" s="751"/>
      <c r="F72" s="751"/>
      <c r="G72" s="751"/>
      <c r="H72" s="752"/>
    </row>
    <row r="73" spans="1:8" s="83" customFormat="1" ht="12.75" customHeight="1">
      <c r="A73" s="753" t="s">
        <v>970</v>
      </c>
      <c r="B73" s="754"/>
      <c r="C73" s="754"/>
      <c r="D73" s="754"/>
      <c r="E73" s="754"/>
      <c r="F73" s="754"/>
      <c r="G73" s="754"/>
      <c r="H73" s="105">
        <f>SUM(H66:H70)</f>
        <v>64.8</v>
      </c>
    </row>
    <row r="74" spans="1:8" s="83" customFormat="1" ht="12.75" customHeight="1">
      <c r="A74" s="755" t="s">
        <v>969</v>
      </c>
      <c r="B74" s="756"/>
      <c r="C74" s="756"/>
      <c r="D74" s="756"/>
      <c r="E74" s="756"/>
      <c r="F74" s="756"/>
      <c r="G74" s="756"/>
      <c r="H74" s="106">
        <f>H75-H73</f>
        <v>16.200000000000003</v>
      </c>
    </row>
    <row r="75" spans="1:8" s="83" customFormat="1" ht="12.75" customHeight="1" thickBot="1">
      <c r="A75" s="757" t="s">
        <v>968</v>
      </c>
      <c r="B75" s="758"/>
      <c r="C75" s="758"/>
      <c r="D75" s="758"/>
      <c r="E75" s="758"/>
      <c r="F75" s="758"/>
      <c r="G75" s="758"/>
      <c r="H75" s="107">
        <f>H73*1.25</f>
        <v>81</v>
      </c>
    </row>
    <row r="76" spans="1:8" ht="12.75" customHeight="1" thickBot="1"/>
    <row r="77" spans="1:8" s="88" customFormat="1" ht="25.5" customHeight="1">
      <c r="A77" s="81" t="s">
        <v>63</v>
      </c>
      <c r="B77" s="783" t="s">
        <v>1022</v>
      </c>
      <c r="C77" s="784"/>
      <c r="D77" s="784"/>
      <c r="E77" s="784"/>
      <c r="F77" s="784"/>
      <c r="G77" s="785"/>
      <c r="H77" s="82" t="s">
        <v>966</v>
      </c>
    </row>
    <row r="78" spans="1:8" s="83" customFormat="1" ht="25.5" customHeight="1" thickBot="1">
      <c r="A78" s="84" t="s">
        <v>989</v>
      </c>
      <c r="B78" s="85" t="s">
        <v>14</v>
      </c>
      <c r="C78" s="813" t="s">
        <v>15</v>
      </c>
      <c r="D78" s="813"/>
      <c r="E78" s="86" t="s">
        <v>16</v>
      </c>
      <c r="F78" s="86" t="s">
        <v>17</v>
      </c>
      <c r="G78" s="86" t="s">
        <v>990</v>
      </c>
      <c r="H78" s="87" t="s">
        <v>991</v>
      </c>
    </row>
    <row r="79" spans="1:8" s="88" customFormat="1" ht="12.75" customHeight="1">
      <c r="A79" s="882" t="s">
        <v>992</v>
      </c>
      <c r="B79" s="883"/>
      <c r="C79" s="883"/>
      <c r="D79" s="883"/>
      <c r="E79" s="883"/>
      <c r="F79" s="883"/>
      <c r="G79" s="883"/>
      <c r="H79" s="884"/>
    </row>
    <row r="80" spans="1:8" s="88" customFormat="1" ht="39.75" customHeight="1">
      <c r="A80" s="89">
        <v>72965</v>
      </c>
      <c r="B80" s="90" t="s">
        <v>993</v>
      </c>
      <c r="C80" s="799" t="s">
        <v>1023</v>
      </c>
      <c r="D80" s="799"/>
      <c r="E80" s="91" t="s">
        <v>966</v>
      </c>
      <c r="F80" s="111">
        <v>1</v>
      </c>
      <c r="G80" s="120">
        <v>219.84</v>
      </c>
      <c r="H80" s="94">
        <f>ROUND(F80*G80,2)</f>
        <v>219.84</v>
      </c>
    </row>
    <row r="81" spans="1:8" s="88" customFormat="1" ht="25.5" customHeight="1">
      <c r="A81" s="89">
        <v>73370</v>
      </c>
      <c r="B81" s="90" t="s">
        <v>995</v>
      </c>
      <c r="C81" s="799" t="s">
        <v>1024</v>
      </c>
      <c r="D81" s="799"/>
      <c r="E81" s="91" t="s">
        <v>1025</v>
      </c>
      <c r="F81" s="111">
        <v>8</v>
      </c>
      <c r="G81" s="120">
        <v>0.92</v>
      </c>
      <c r="H81" s="94">
        <f>ROUND(F81*G81,2)</f>
        <v>7.36</v>
      </c>
    </row>
    <row r="82" spans="1:8" s="83" customFormat="1" ht="12.75" customHeight="1" thickBot="1">
      <c r="A82" s="123"/>
      <c r="B82" s="102"/>
      <c r="C82" s="890"/>
      <c r="D82" s="890"/>
      <c r="E82" s="103"/>
      <c r="F82" s="103"/>
      <c r="G82" s="103"/>
      <c r="H82" s="104"/>
    </row>
    <row r="83" spans="1:8" s="88" customFormat="1" ht="5.0999999999999996" customHeight="1" thickBot="1">
      <c r="A83" s="750"/>
      <c r="B83" s="751"/>
      <c r="C83" s="751"/>
      <c r="D83" s="751"/>
      <c r="E83" s="751"/>
      <c r="F83" s="751"/>
      <c r="G83" s="751"/>
      <c r="H83" s="752"/>
    </row>
    <row r="84" spans="1:8" s="83" customFormat="1" ht="12.75" customHeight="1">
      <c r="A84" s="753" t="s">
        <v>970</v>
      </c>
      <c r="B84" s="754"/>
      <c r="C84" s="754"/>
      <c r="D84" s="754"/>
      <c r="E84" s="754"/>
      <c r="F84" s="754"/>
      <c r="G84" s="754"/>
      <c r="H84" s="105">
        <f>SUM(H80:H81)</f>
        <v>227.20000000000002</v>
      </c>
    </row>
    <row r="85" spans="1:8" s="83" customFormat="1" ht="12.75" customHeight="1">
      <c r="A85" s="755" t="s">
        <v>969</v>
      </c>
      <c r="B85" s="756"/>
      <c r="C85" s="756"/>
      <c r="D85" s="756"/>
      <c r="E85" s="756"/>
      <c r="F85" s="756"/>
      <c r="G85" s="756"/>
      <c r="H85" s="106">
        <f>H86-H84</f>
        <v>56.799999999999983</v>
      </c>
    </row>
    <row r="86" spans="1:8" s="83" customFormat="1" ht="12.75" customHeight="1" thickBot="1">
      <c r="A86" s="757" t="s">
        <v>968</v>
      </c>
      <c r="B86" s="758"/>
      <c r="C86" s="758"/>
      <c r="D86" s="758"/>
      <c r="E86" s="758"/>
      <c r="F86" s="758"/>
      <c r="G86" s="758"/>
      <c r="H86" s="107">
        <f>H84*1.25</f>
        <v>284</v>
      </c>
    </row>
    <row r="87" spans="1:8" ht="12.75" customHeight="1" thickBot="1"/>
    <row r="88" spans="1:8" s="88" customFormat="1" ht="25.5" customHeight="1">
      <c r="A88" s="81" t="s">
        <v>83</v>
      </c>
      <c r="B88" s="783" t="s">
        <v>1026</v>
      </c>
      <c r="C88" s="784"/>
      <c r="D88" s="784"/>
      <c r="E88" s="784"/>
      <c r="F88" s="784"/>
      <c r="G88" s="785"/>
      <c r="H88" s="82" t="s">
        <v>16</v>
      </c>
    </row>
    <row r="89" spans="1:8" s="83" customFormat="1" ht="25.5" customHeight="1" thickBot="1">
      <c r="A89" s="84" t="s">
        <v>989</v>
      </c>
      <c r="B89" s="130" t="s">
        <v>14</v>
      </c>
      <c r="C89" s="795" t="s">
        <v>15</v>
      </c>
      <c r="D89" s="795"/>
      <c r="E89" s="131" t="s">
        <v>16</v>
      </c>
      <c r="F89" s="131" t="s">
        <v>17</v>
      </c>
      <c r="G89" s="131" t="s">
        <v>990</v>
      </c>
      <c r="H89" s="132" t="s">
        <v>991</v>
      </c>
    </row>
    <row r="90" spans="1:8" s="88" customFormat="1" ht="12.75" customHeight="1">
      <c r="A90" s="882" t="s">
        <v>992</v>
      </c>
      <c r="B90" s="883"/>
      <c r="C90" s="883"/>
      <c r="D90" s="883"/>
      <c r="E90" s="883"/>
      <c r="F90" s="883"/>
      <c r="G90" s="883"/>
      <c r="H90" s="884"/>
    </row>
    <row r="91" spans="1:8" s="136" customFormat="1" ht="12.75" customHeight="1">
      <c r="A91" s="133" t="s">
        <v>1027</v>
      </c>
      <c r="B91" s="134" t="s">
        <v>993</v>
      </c>
      <c r="C91" s="889" t="s">
        <v>1028</v>
      </c>
      <c r="D91" s="889"/>
      <c r="E91" s="135" t="s">
        <v>1003</v>
      </c>
      <c r="F91" s="111">
        <v>0.17499999999999999</v>
      </c>
      <c r="G91" s="120">
        <v>1007.81</v>
      </c>
      <c r="H91" s="94">
        <f>ROUND(F91*G91,2)</f>
        <v>176.37</v>
      </c>
    </row>
    <row r="92" spans="1:8" s="136" customFormat="1" ht="12.75" customHeight="1">
      <c r="A92" s="89">
        <v>73410</v>
      </c>
      <c r="B92" s="134" t="s">
        <v>995</v>
      </c>
      <c r="C92" s="799" t="s">
        <v>1029</v>
      </c>
      <c r="D92" s="799"/>
      <c r="E92" s="91" t="s">
        <v>959</v>
      </c>
      <c r="F92" s="111">
        <v>1.32</v>
      </c>
      <c r="G92" s="120">
        <v>42.99</v>
      </c>
      <c r="H92" s="94">
        <f>ROUND(F92*G92,2)</f>
        <v>56.75</v>
      </c>
    </row>
    <row r="93" spans="1:8" s="136" customFormat="1" ht="12.75" customHeight="1">
      <c r="A93" s="137">
        <v>73406</v>
      </c>
      <c r="B93" s="134" t="s">
        <v>997</v>
      </c>
      <c r="C93" s="794" t="s">
        <v>1030</v>
      </c>
      <c r="D93" s="799"/>
      <c r="E93" s="91" t="s">
        <v>1003</v>
      </c>
      <c r="F93" s="111">
        <v>4.0500000000000001E-2</v>
      </c>
      <c r="G93" s="120">
        <v>486.76</v>
      </c>
      <c r="H93" s="94">
        <f>ROUND(F93*G93,2)</f>
        <v>19.71</v>
      </c>
    </row>
    <row r="94" spans="1:8" s="136" customFormat="1" ht="12.75" customHeight="1" thickBot="1">
      <c r="A94" s="138"/>
      <c r="B94" s="139"/>
      <c r="C94" s="888"/>
      <c r="D94" s="888"/>
      <c r="E94" s="103"/>
      <c r="F94" s="103"/>
      <c r="G94" s="103"/>
      <c r="H94" s="104"/>
    </row>
    <row r="95" spans="1:8" s="88" customFormat="1" ht="5.0999999999999996" customHeight="1" thickBot="1">
      <c r="A95" s="750"/>
      <c r="B95" s="751"/>
      <c r="C95" s="751"/>
      <c r="D95" s="751"/>
      <c r="E95" s="751"/>
      <c r="F95" s="751"/>
      <c r="G95" s="751"/>
      <c r="H95" s="752"/>
    </row>
    <row r="96" spans="1:8" s="136" customFormat="1">
      <c r="A96" s="753" t="s">
        <v>970</v>
      </c>
      <c r="B96" s="754"/>
      <c r="C96" s="754"/>
      <c r="D96" s="754"/>
      <c r="E96" s="754"/>
      <c r="F96" s="754"/>
      <c r="G96" s="754"/>
      <c r="H96" s="140">
        <f>SUM(H91:H94)</f>
        <v>252.83</v>
      </c>
    </row>
    <row r="97" spans="1:8" s="136" customFormat="1">
      <c r="A97" s="755" t="s">
        <v>969</v>
      </c>
      <c r="B97" s="756"/>
      <c r="C97" s="756"/>
      <c r="D97" s="756"/>
      <c r="E97" s="756"/>
      <c r="F97" s="756"/>
      <c r="G97" s="756"/>
      <c r="H97" s="141">
        <f>H98-H96</f>
        <v>63.20750000000001</v>
      </c>
    </row>
    <row r="98" spans="1:8" s="136" customFormat="1" ht="13.5" thickBot="1">
      <c r="A98" s="757" t="s">
        <v>968</v>
      </c>
      <c r="B98" s="758"/>
      <c r="C98" s="758"/>
      <c r="D98" s="758"/>
      <c r="E98" s="758"/>
      <c r="F98" s="758"/>
      <c r="G98" s="758"/>
      <c r="H98" s="107">
        <f>H96*1.25</f>
        <v>316.03750000000002</v>
      </c>
    </row>
    <row r="99" spans="1:8" ht="12.75" customHeight="1" thickBot="1">
      <c r="A99" s="75"/>
      <c r="B99" s="76"/>
      <c r="C99" s="75"/>
      <c r="D99" s="77"/>
      <c r="E99" s="76"/>
      <c r="F99" s="75"/>
      <c r="G99" s="75"/>
      <c r="H99" s="78"/>
    </row>
    <row r="100" spans="1:8" s="88" customFormat="1" ht="25.5" customHeight="1">
      <c r="A100" s="81" t="s">
        <v>161</v>
      </c>
      <c r="B100" s="783" t="s">
        <v>1031</v>
      </c>
      <c r="C100" s="784"/>
      <c r="D100" s="784"/>
      <c r="E100" s="784"/>
      <c r="F100" s="784"/>
      <c r="G100" s="785"/>
      <c r="H100" s="82" t="s">
        <v>16</v>
      </c>
    </row>
    <row r="101" spans="1:8" s="88" customFormat="1" ht="25.5" customHeight="1" thickBot="1">
      <c r="A101" s="84" t="s">
        <v>989</v>
      </c>
      <c r="B101" s="130" t="s">
        <v>14</v>
      </c>
      <c r="C101" s="795" t="s">
        <v>15</v>
      </c>
      <c r="D101" s="795"/>
      <c r="E101" s="131" t="s">
        <v>16</v>
      </c>
      <c r="F101" s="131" t="s">
        <v>17</v>
      </c>
      <c r="G101" s="131" t="s">
        <v>990</v>
      </c>
      <c r="H101" s="132" t="s">
        <v>991</v>
      </c>
    </row>
    <row r="102" spans="1:8" s="88" customFormat="1" ht="12.75" customHeight="1">
      <c r="A102" s="882" t="s">
        <v>1032</v>
      </c>
      <c r="B102" s="883"/>
      <c r="C102" s="883"/>
      <c r="D102" s="883"/>
      <c r="E102" s="883"/>
      <c r="F102" s="883"/>
      <c r="G102" s="883"/>
      <c r="H102" s="884"/>
    </row>
    <row r="103" spans="1:8" s="88" customFormat="1" ht="12.75" customHeight="1">
      <c r="A103" s="142">
        <v>88309</v>
      </c>
      <c r="B103" s="143" t="s">
        <v>993</v>
      </c>
      <c r="C103" s="845" t="s">
        <v>1033</v>
      </c>
      <c r="D103" s="846"/>
      <c r="E103" s="144" t="s">
        <v>1034</v>
      </c>
      <c r="F103" s="145">
        <v>1.1000000000000001</v>
      </c>
      <c r="G103" s="120">
        <v>13.77</v>
      </c>
      <c r="H103" s="94">
        <f>ROUND(F103*G103,2)</f>
        <v>15.15</v>
      </c>
    </row>
    <row r="104" spans="1:8" s="88" customFormat="1" ht="12.75" customHeight="1">
      <c r="A104" s="146">
        <v>88316</v>
      </c>
      <c r="B104" s="143" t="s">
        <v>993</v>
      </c>
      <c r="C104" s="844" t="s">
        <v>1035</v>
      </c>
      <c r="D104" s="844"/>
      <c r="E104" s="147" t="s">
        <v>1034</v>
      </c>
      <c r="F104" s="145">
        <v>1.1000000000000001</v>
      </c>
      <c r="G104" s="120">
        <v>11.02</v>
      </c>
      <c r="H104" s="94">
        <f>ROUND(F104*G104,2)</f>
        <v>12.12</v>
      </c>
    </row>
    <row r="105" spans="1:8" s="88" customFormat="1" ht="12.75" customHeight="1">
      <c r="A105" s="879" t="s">
        <v>1016</v>
      </c>
      <c r="B105" s="880"/>
      <c r="C105" s="880"/>
      <c r="D105" s="880"/>
      <c r="E105" s="880"/>
      <c r="F105" s="880"/>
      <c r="G105" s="880"/>
      <c r="H105" s="881"/>
    </row>
    <row r="106" spans="1:8" s="88" customFormat="1" ht="25.5" customHeight="1">
      <c r="A106" s="142" t="s">
        <v>138</v>
      </c>
      <c r="B106" s="143" t="s">
        <v>1017</v>
      </c>
      <c r="C106" s="891" t="s">
        <v>1036</v>
      </c>
      <c r="D106" s="892"/>
      <c r="E106" s="144" t="s">
        <v>16</v>
      </c>
      <c r="F106" s="145">
        <v>1</v>
      </c>
      <c r="G106" s="120">
        <v>450</v>
      </c>
      <c r="H106" s="148">
        <f>ROUND(F106*G106,2)</f>
        <v>450</v>
      </c>
    </row>
    <row r="107" spans="1:8" s="88" customFormat="1" ht="12.75" customHeight="1">
      <c r="A107" s="149">
        <v>73551</v>
      </c>
      <c r="B107" s="143" t="s">
        <v>1020</v>
      </c>
      <c r="C107" s="150" t="s">
        <v>1037</v>
      </c>
      <c r="D107" s="151"/>
      <c r="E107" s="144" t="s">
        <v>1038</v>
      </c>
      <c r="F107" s="145">
        <v>0.05</v>
      </c>
      <c r="G107" s="120">
        <v>424.13</v>
      </c>
      <c r="H107" s="148">
        <f>ROUND(F107*G107,2)</f>
        <v>21.21</v>
      </c>
    </row>
    <row r="108" spans="1:8" s="88" customFormat="1" ht="12.75" customHeight="1" thickBot="1">
      <c r="A108" s="152"/>
      <c r="B108" s="153"/>
      <c r="C108" s="876"/>
      <c r="D108" s="876"/>
      <c r="E108" s="154"/>
      <c r="F108" s="154"/>
      <c r="G108" s="153"/>
      <c r="H108" s="104"/>
    </row>
    <row r="109" spans="1:8" s="88" customFormat="1" ht="5.0999999999999996" customHeight="1" thickBot="1">
      <c r="A109" s="750"/>
      <c r="B109" s="751"/>
      <c r="C109" s="751"/>
      <c r="D109" s="751"/>
      <c r="E109" s="751"/>
      <c r="F109" s="751"/>
      <c r="G109" s="751"/>
      <c r="H109" s="752"/>
    </row>
    <row r="110" spans="1:8" s="88" customFormat="1" ht="12.75" customHeight="1">
      <c r="A110" s="753" t="s">
        <v>970</v>
      </c>
      <c r="B110" s="754"/>
      <c r="C110" s="754"/>
      <c r="D110" s="754"/>
      <c r="E110" s="754"/>
      <c r="F110" s="754"/>
      <c r="G110" s="754"/>
      <c r="H110" s="105">
        <f>SUM(H103:H107)</f>
        <v>498.47999999999996</v>
      </c>
    </row>
    <row r="111" spans="1:8" s="88" customFormat="1" ht="12.75" customHeight="1">
      <c r="A111" s="755" t="s">
        <v>969</v>
      </c>
      <c r="B111" s="756"/>
      <c r="C111" s="756"/>
      <c r="D111" s="756"/>
      <c r="E111" s="756"/>
      <c r="F111" s="756"/>
      <c r="G111" s="756"/>
      <c r="H111" s="106">
        <f>H112-H110</f>
        <v>124.61999999999995</v>
      </c>
    </row>
    <row r="112" spans="1:8" s="88" customFormat="1" ht="12.75" customHeight="1" thickBot="1">
      <c r="A112" s="757" t="s">
        <v>968</v>
      </c>
      <c r="B112" s="758"/>
      <c r="C112" s="758"/>
      <c r="D112" s="758"/>
      <c r="E112" s="758"/>
      <c r="F112" s="758"/>
      <c r="G112" s="758"/>
      <c r="H112" s="107">
        <f>H110*1.25</f>
        <v>623.09999999999991</v>
      </c>
    </row>
    <row r="113" spans="1:8" s="136" customFormat="1" ht="12.75" customHeight="1" thickBot="1">
      <c r="A113" s="117"/>
      <c r="B113" s="118"/>
      <c r="C113" s="117"/>
      <c r="D113" s="117"/>
      <c r="E113" s="117"/>
      <c r="F113" s="117"/>
      <c r="G113" s="117"/>
      <c r="H113" s="119"/>
    </row>
    <row r="114" spans="1:8" s="88" customFormat="1" ht="25.5" customHeight="1">
      <c r="A114" s="81" t="s">
        <v>90</v>
      </c>
      <c r="B114" s="783" t="s">
        <v>1039</v>
      </c>
      <c r="C114" s="784"/>
      <c r="D114" s="784"/>
      <c r="E114" s="784"/>
      <c r="F114" s="784"/>
      <c r="G114" s="785"/>
      <c r="H114" s="82" t="s">
        <v>1040</v>
      </c>
    </row>
    <row r="115" spans="1:8" s="88" customFormat="1" ht="25.5" customHeight="1" thickBot="1">
      <c r="A115" s="84" t="s">
        <v>989</v>
      </c>
      <c r="B115" s="130" t="s">
        <v>14</v>
      </c>
      <c r="C115" s="795" t="s">
        <v>15</v>
      </c>
      <c r="D115" s="795"/>
      <c r="E115" s="131" t="s">
        <v>16</v>
      </c>
      <c r="F115" s="131" t="s">
        <v>17</v>
      </c>
      <c r="G115" s="131" t="s">
        <v>990</v>
      </c>
      <c r="H115" s="132" t="s">
        <v>991</v>
      </c>
    </row>
    <row r="116" spans="1:8" s="88" customFormat="1" ht="12.75" customHeight="1">
      <c r="A116" s="882" t="s">
        <v>992</v>
      </c>
      <c r="B116" s="883"/>
      <c r="C116" s="883"/>
      <c r="D116" s="883"/>
      <c r="E116" s="883"/>
      <c r="F116" s="883"/>
      <c r="G116" s="883"/>
      <c r="H116" s="884"/>
    </row>
    <row r="117" spans="1:8" s="83" customFormat="1" ht="12.75" customHeight="1">
      <c r="A117" s="89" t="s">
        <v>294</v>
      </c>
      <c r="B117" s="90" t="s">
        <v>993</v>
      </c>
      <c r="C117" s="793" t="s">
        <v>1041</v>
      </c>
      <c r="D117" s="793"/>
      <c r="E117" s="155" t="s">
        <v>1003</v>
      </c>
      <c r="F117" s="92">
        <v>0.31</v>
      </c>
      <c r="G117" s="120">
        <v>22.04</v>
      </c>
      <c r="H117" s="94">
        <f t="shared" ref="H117:H122" si="1">ROUND(F117*G117,2)</f>
        <v>6.83</v>
      </c>
    </row>
    <row r="118" spans="1:8" s="83" customFormat="1" ht="12.75" customHeight="1">
      <c r="A118" s="89">
        <v>73361</v>
      </c>
      <c r="B118" s="90" t="s">
        <v>995</v>
      </c>
      <c r="C118" s="793" t="s">
        <v>1042</v>
      </c>
      <c r="D118" s="793"/>
      <c r="E118" s="155" t="s">
        <v>1003</v>
      </c>
      <c r="F118" s="92">
        <v>0.31</v>
      </c>
      <c r="G118" s="120">
        <v>379.51</v>
      </c>
      <c r="H118" s="156">
        <f t="shared" si="1"/>
        <v>117.65</v>
      </c>
    </row>
    <row r="119" spans="1:8" s="83" customFormat="1" ht="12.75" customHeight="1">
      <c r="A119" s="89" t="s">
        <v>588</v>
      </c>
      <c r="B119" s="90" t="s">
        <v>997</v>
      </c>
      <c r="C119" s="793" t="s">
        <v>1043</v>
      </c>
      <c r="D119" s="793"/>
      <c r="E119" s="155" t="s">
        <v>959</v>
      </c>
      <c r="F119" s="92">
        <v>1.19</v>
      </c>
      <c r="G119" s="120">
        <f>H2053</f>
        <v>38.950000000000003</v>
      </c>
      <c r="H119" s="156">
        <f t="shared" si="1"/>
        <v>46.35</v>
      </c>
    </row>
    <row r="120" spans="1:8" s="83" customFormat="1" ht="12.75" customHeight="1">
      <c r="A120" s="89" t="s">
        <v>1044</v>
      </c>
      <c r="B120" s="90" t="s">
        <v>999</v>
      </c>
      <c r="C120" s="793" t="s">
        <v>1045</v>
      </c>
      <c r="D120" s="793"/>
      <c r="E120" s="155" t="s">
        <v>1003</v>
      </c>
      <c r="F120" s="92">
        <v>0.27</v>
      </c>
      <c r="G120" s="120">
        <v>69.09</v>
      </c>
      <c r="H120" s="156">
        <f t="shared" si="1"/>
        <v>18.649999999999999</v>
      </c>
    </row>
    <row r="121" spans="1:8" s="83" customFormat="1" ht="25.5" customHeight="1">
      <c r="A121" s="89">
        <v>73361</v>
      </c>
      <c r="B121" s="90" t="s">
        <v>1001</v>
      </c>
      <c r="C121" s="793" t="s">
        <v>1046</v>
      </c>
      <c r="D121" s="793"/>
      <c r="E121" s="155" t="s">
        <v>1003</v>
      </c>
      <c r="F121" s="92">
        <v>0.55000000000000004</v>
      </c>
      <c r="G121" s="120">
        <v>379.51</v>
      </c>
      <c r="H121" s="156">
        <f t="shared" si="1"/>
        <v>208.73</v>
      </c>
    </row>
    <row r="122" spans="1:8" s="83" customFormat="1" ht="12.75" customHeight="1">
      <c r="A122" s="96" t="s">
        <v>291</v>
      </c>
      <c r="B122" s="90" t="s">
        <v>1004</v>
      </c>
      <c r="C122" s="887" t="s">
        <v>1047</v>
      </c>
      <c r="D122" s="887"/>
      <c r="E122" s="157" t="s">
        <v>959</v>
      </c>
      <c r="F122" s="158">
        <v>5.45</v>
      </c>
      <c r="G122" s="120">
        <v>35.25</v>
      </c>
      <c r="H122" s="99">
        <f t="shared" si="1"/>
        <v>192.11</v>
      </c>
    </row>
    <row r="123" spans="1:8" s="83" customFormat="1" ht="12.75" customHeight="1" thickBot="1">
      <c r="A123" s="113"/>
      <c r="B123" s="114"/>
      <c r="C123" s="886"/>
      <c r="D123" s="886"/>
      <c r="E123" s="115"/>
      <c r="F123" s="115"/>
      <c r="G123" s="115"/>
      <c r="H123" s="116"/>
    </row>
    <row r="124" spans="1:8" s="88" customFormat="1" ht="5.0999999999999996" customHeight="1" thickBot="1">
      <c r="A124" s="750"/>
      <c r="B124" s="751"/>
      <c r="C124" s="751"/>
      <c r="D124" s="751"/>
      <c r="E124" s="751"/>
      <c r="F124" s="751"/>
      <c r="G124" s="751"/>
      <c r="H124" s="752"/>
    </row>
    <row r="125" spans="1:8" s="83" customFormat="1" ht="12.75" customHeight="1">
      <c r="A125" s="753" t="s">
        <v>970</v>
      </c>
      <c r="B125" s="754"/>
      <c r="C125" s="754"/>
      <c r="D125" s="754"/>
      <c r="E125" s="754"/>
      <c r="F125" s="754"/>
      <c r="G125" s="754"/>
      <c r="H125" s="121">
        <f>SUM(H117:H122)</f>
        <v>590.32000000000005</v>
      </c>
    </row>
    <row r="126" spans="1:8" s="83" customFormat="1" ht="12.75" customHeight="1">
      <c r="A126" s="755" t="s">
        <v>969</v>
      </c>
      <c r="B126" s="756"/>
      <c r="C126" s="756"/>
      <c r="D126" s="756"/>
      <c r="E126" s="756"/>
      <c r="F126" s="756"/>
      <c r="G126" s="756"/>
      <c r="H126" s="94">
        <f>H127-H125</f>
        <v>147.58000000000004</v>
      </c>
    </row>
    <row r="127" spans="1:8" s="83" customFormat="1" ht="12.75" customHeight="1" thickBot="1">
      <c r="A127" s="757" t="s">
        <v>968</v>
      </c>
      <c r="B127" s="758"/>
      <c r="C127" s="758"/>
      <c r="D127" s="758"/>
      <c r="E127" s="758"/>
      <c r="F127" s="758"/>
      <c r="G127" s="758"/>
      <c r="H127" s="107">
        <f>H125*1.25</f>
        <v>737.90000000000009</v>
      </c>
    </row>
    <row r="128" spans="1:8" s="136" customFormat="1" ht="12.75" customHeight="1" thickBot="1">
      <c r="A128" s="117"/>
      <c r="B128" s="118"/>
      <c r="C128" s="117"/>
      <c r="D128" s="117"/>
      <c r="E128" s="117"/>
      <c r="F128" s="117"/>
      <c r="G128" s="117"/>
      <c r="H128" s="119"/>
    </row>
    <row r="129" spans="1:8" s="88" customFormat="1" ht="25.5" customHeight="1">
      <c r="A129" s="81" t="s">
        <v>93</v>
      </c>
      <c r="B129" s="783" t="s">
        <v>1048</v>
      </c>
      <c r="C129" s="784"/>
      <c r="D129" s="784"/>
      <c r="E129" s="784"/>
      <c r="F129" s="784"/>
      <c r="G129" s="785"/>
      <c r="H129" s="82" t="s">
        <v>16</v>
      </c>
    </row>
    <row r="130" spans="1:8" s="88" customFormat="1" ht="25.5" customHeight="1" thickBot="1">
      <c r="A130" s="84" t="s">
        <v>989</v>
      </c>
      <c r="B130" s="130" t="s">
        <v>14</v>
      </c>
      <c r="C130" s="795" t="s">
        <v>15</v>
      </c>
      <c r="D130" s="795"/>
      <c r="E130" s="131" t="s">
        <v>16</v>
      </c>
      <c r="F130" s="131" t="s">
        <v>17</v>
      </c>
      <c r="G130" s="131" t="s">
        <v>990</v>
      </c>
      <c r="H130" s="132" t="s">
        <v>991</v>
      </c>
    </row>
    <row r="131" spans="1:8" s="88" customFormat="1" ht="12.75" customHeight="1">
      <c r="A131" s="882" t="s">
        <v>992</v>
      </c>
      <c r="B131" s="883"/>
      <c r="C131" s="883"/>
      <c r="D131" s="883"/>
      <c r="E131" s="883"/>
      <c r="F131" s="883"/>
      <c r="G131" s="883"/>
      <c r="H131" s="884"/>
    </row>
    <row r="132" spans="1:8" s="136" customFormat="1" ht="12.75" customHeight="1">
      <c r="A132" s="89" t="s">
        <v>294</v>
      </c>
      <c r="B132" s="90" t="s">
        <v>993</v>
      </c>
      <c r="C132" s="799" t="s">
        <v>1049</v>
      </c>
      <c r="D132" s="799"/>
      <c r="E132" s="91" t="s">
        <v>1003</v>
      </c>
      <c r="F132" s="159">
        <v>0.315</v>
      </c>
      <c r="G132" s="120">
        <v>22.04</v>
      </c>
      <c r="H132" s="94">
        <f>ROUND(F132*G132,2)</f>
        <v>6.94</v>
      </c>
    </row>
    <row r="133" spans="1:8" s="136" customFormat="1" ht="12.75" customHeight="1">
      <c r="A133" s="137" t="s">
        <v>717</v>
      </c>
      <c r="B133" s="90" t="s">
        <v>995</v>
      </c>
      <c r="C133" s="885" t="s">
        <v>1050</v>
      </c>
      <c r="D133" s="885"/>
      <c r="E133" s="160" t="s">
        <v>1003</v>
      </c>
      <c r="F133" s="161">
        <v>7.9600000000000004E-2</v>
      </c>
      <c r="G133" s="120">
        <f>H301</f>
        <v>1576.6600000000003</v>
      </c>
      <c r="H133" s="162">
        <f>ROUND(F133*G133,2)</f>
        <v>125.5</v>
      </c>
    </row>
    <row r="134" spans="1:8" s="136" customFormat="1" ht="12.75" customHeight="1">
      <c r="A134" s="163">
        <v>73361</v>
      </c>
      <c r="B134" s="90" t="s">
        <v>997</v>
      </c>
      <c r="C134" s="885" t="s">
        <v>1051</v>
      </c>
      <c r="D134" s="885"/>
      <c r="E134" s="160" t="s">
        <v>959</v>
      </c>
      <c r="F134" s="164">
        <v>0.29199999999999998</v>
      </c>
      <c r="G134" s="120">
        <v>379.51</v>
      </c>
      <c r="H134" s="94">
        <f>ROUND(F134*G134,2)</f>
        <v>110.82</v>
      </c>
    </row>
    <row r="135" spans="1:8" s="136" customFormat="1" ht="12.75" customHeight="1">
      <c r="A135" s="137" t="s">
        <v>1052</v>
      </c>
      <c r="B135" s="90" t="s">
        <v>999</v>
      </c>
      <c r="C135" s="885" t="s">
        <v>1053</v>
      </c>
      <c r="D135" s="885"/>
      <c r="E135" s="160" t="s">
        <v>1054</v>
      </c>
      <c r="F135" s="145">
        <v>0.23</v>
      </c>
      <c r="G135" s="120">
        <v>15.02</v>
      </c>
      <c r="H135" s="162">
        <f>ROUND(F135*G135,2)</f>
        <v>3.45</v>
      </c>
    </row>
    <row r="136" spans="1:8" s="136" customFormat="1" ht="12.75" customHeight="1" thickBot="1">
      <c r="A136" s="165"/>
      <c r="B136" s="166"/>
      <c r="C136" s="886"/>
      <c r="D136" s="886"/>
      <c r="E136" s="167"/>
      <c r="F136" s="168"/>
      <c r="G136" s="168"/>
      <c r="H136" s="169"/>
    </row>
    <row r="137" spans="1:8" s="88" customFormat="1" ht="5.0999999999999996" customHeight="1" thickBot="1">
      <c r="A137" s="750"/>
      <c r="B137" s="751"/>
      <c r="C137" s="751"/>
      <c r="D137" s="751"/>
      <c r="E137" s="751"/>
      <c r="F137" s="751"/>
      <c r="G137" s="751"/>
      <c r="H137" s="752"/>
    </row>
    <row r="138" spans="1:8" s="136" customFormat="1" ht="12.75" customHeight="1">
      <c r="A138" s="753" t="s">
        <v>970</v>
      </c>
      <c r="B138" s="754"/>
      <c r="C138" s="754"/>
      <c r="D138" s="754"/>
      <c r="E138" s="754"/>
      <c r="F138" s="754"/>
      <c r="G138" s="754"/>
      <c r="H138" s="140">
        <f>SUM(H132:H135)</f>
        <v>246.70999999999998</v>
      </c>
    </row>
    <row r="139" spans="1:8" s="136" customFormat="1" ht="12.75" customHeight="1">
      <c r="A139" s="755" t="s">
        <v>969</v>
      </c>
      <c r="B139" s="756"/>
      <c r="C139" s="756"/>
      <c r="D139" s="756"/>
      <c r="E139" s="756"/>
      <c r="F139" s="756"/>
      <c r="G139" s="756"/>
      <c r="H139" s="141">
        <f>H140-H138</f>
        <v>61.677500000000009</v>
      </c>
    </row>
    <row r="140" spans="1:8" s="136" customFormat="1" ht="12.75" customHeight="1" thickBot="1">
      <c r="A140" s="757" t="s">
        <v>968</v>
      </c>
      <c r="B140" s="758"/>
      <c r="C140" s="758"/>
      <c r="D140" s="758"/>
      <c r="E140" s="758"/>
      <c r="F140" s="758"/>
      <c r="G140" s="758"/>
      <c r="H140" s="107">
        <f>H138*1.25</f>
        <v>308.38749999999999</v>
      </c>
    </row>
    <row r="141" spans="1:8" s="172" customFormat="1" ht="12.75" customHeight="1" thickBot="1">
      <c r="A141" s="170"/>
      <c r="B141" s="170"/>
      <c r="C141" s="171"/>
      <c r="H141" s="173"/>
    </row>
    <row r="142" spans="1:8" s="88" customFormat="1" ht="39" customHeight="1">
      <c r="A142" s="81" t="s">
        <v>118</v>
      </c>
      <c r="B142" s="783" t="s">
        <v>1055</v>
      </c>
      <c r="C142" s="784"/>
      <c r="D142" s="784"/>
      <c r="E142" s="784"/>
      <c r="F142" s="784"/>
      <c r="G142" s="785"/>
      <c r="H142" s="82" t="s">
        <v>16</v>
      </c>
    </row>
    <row r="143" spans="1:8" s="88" customFormat="1" ht="25.5" customHeight="1" thickBot="1">
      <c r="A143" s="84" t="s">
        <v>989</v>
      </c>
      <c r="B143" s="85" t="s">
        <v>14</v>
      </c>
      <c r="C143" s="813" t="s">
        <v>15</v>
      </c>
      <c r="D143" s="813"/>
      <c r="E143" s="86" t="s">
        <v>16</v>
      </c>
      <c r="F143" s="86" t="s">
        <v>17</v>
      </c>
      <c r="G143" s="86" t="s">
        <v>990</v>
      </c>
      <c r="H143" s="87" t="s">
        <v>991</v>
      </c>
    </row>
    <row r="144" spans="1:8" s="88" customFormat="1" ht="12.75" customHeight="1">
      <c r="A144" s="833" t="s">
        <v>1032</v>
      </c>
      <c r="B144" s="834"/>
      <c r="C144" s="834"/>
      <c r="D144" s="834"/>
      <c r="E144" s="834"/>
      <c r="F144" s="834"/>
      <c r="G144" s="834"/>
      <c r="H144" s="835"/>
    </row>
    <row r="145" spans="1:8" s="180" customFormat="1" ht="12.75" customHeight="1">
      <c r="A145" s="174">
        <v>88264</v>
      </c>
      <c r="B145" s="175" t="s">
        <v>993</v>
      </c>
      <c r="C145" s="829" t="s">
        <v>1056</v>
      </c>
      <c r="D145" s="829"/>
      <c r="E145" s="176" t="s">
        <v>1034</v>
      </c>
      <c r="F145" s="177">
        <v>1.5</v>
      </c>
      <c r="G145" s="178">
        <v>13.77</v>
      </c>
      <c r="H145" s="179">
        <f>ROUND(F145*G145,2)</f>
        <v>20.66</v>
      </c>
    </row>
    <row r="146" spans="1:8" s="180" customFormat="1" ht="12.75" customHeight="1">
      <c r="A146" s="174">
        <v>88247</v>
      </c>
      <c r="B146" s="175" t="s">
        <v>995</v>
      </c>
      <c r="C146" s="829" t="s">
        <v>1057</v>
      </c>
      <c r="D146" s="829"/>
      <c r="E146" s="175" t="s">
        <v>1034</v>
      </c>
      <c r="F146" s="177">
        <v>1.5</v>
      </c>
      <c r="G146" s="178">
        <v>11.3</v>
      </c>
      <c r="H146" s="179">
        <f>ROUND(F146*G146,2)</f>
        <v>16.95</v>
      </c>
    </row>
    <row r="147" spans="1:8" s="88" customFormat="1" ht="12.75" customHeight="1">
      <c r="A147" s="830" t="s">
        <v>1016</v>
      </c>
      <c r="B147" s="831"/>
      <c r="C147" s="831"/>
      <c r="D147" s="831"/>
      <c r="E147" s="831"/>
      <c r="F147" s="831"/>
      <c r="G147" s="831"/>
      <c r="H147" s="832"/>
    </row>
    <row r="148" spans="1:8" s="180" customFormat="1" ht="12.75" customHeight="1">
      <c r="A148" s="174" t="s">
        <v>138</v>
      </c>
      <c r="B148" s="175" t="s">
        <v>1017</v>
      </c>
      <c r="C148" s="829" t="s">
        <v>1058</v>
      </c>
      <c r="D148" s="829"/>
      <c r="E148" s="175" t="s">
        <v>16</v>
      </c>
      <c r="F148" s="177">
        <v>1</v>
      </c>
      <c r="G148" s="178">
        <v>15.41</v>
      </c>
      <c r="H148" s="179">
        <f>ROUND(F148*G148,2)</f>
        <v>15.41</v>
      </c>
    </row>
    <row r="149" spans="1:8" s="180" customFormat="1" ht="12.75" customHeight="1">
      <c r="A149" s="174" t="s">
        <v>138</v>
      </c>
      <c r="B149" s="175" t="s">
        <v>1020</v>
      </c>
      <c r="C149" s="829" t="s">
        <v>1059</v>
      </c>
      <c r="D149" s="829"/>
      <c r="E149" s="175" t="s">
        <v>16</v>
      </c>
      <c r="F149" s="177">
        <v>1</v>
      </c>
      <c r="G149" s="178">
        <v>42.86</v>
      </c>
      <c r="H149" s="179">
        <f>ROUND(F149*G149,2)</f>
        <v>42.86</v>
      </c>
    </row>
    <row r="150" spans="1:8" s="180" customFormat="1" ht="12.75" customHeight="1">
      <c r="A150" s="174" t="s">
        <v>138</v>
      </c>
      <c r="B150" s="175" t="s">
        <v>1060</v>
      </c>
      <c r="C150" s="829" t="s">
        <v>1061</v>
      </c>
      <c r="D150" s="829"/>
      <c r="E150" s="175" t="s">
        <v>16</v>
      </c>
      <c r="F150" s="177">
        <v>1</v>
      </c>
      <c r="G150" s="178">
        <v>21.38</v>
      </c>
      <c r="H150" s="179">
        <f>ROUND(F150*G150,2)</f>
        <v>21.38</v>
      </c>
    </row>
    <row r="151" spans="1:8" s="180" customFormat="1" ht="12.75" customHeight="1">
      <c r="A151" s="174">
        <v>2510</v>
      </c>
      <c r="B151" s="175" t="s">
        <v>1062</v>
      </c>
      <c r="C151" s="829" t="s">
        <v>1063</v>
      </c>
      <c r="D151" s="829"/>
      <c r="E151" s="175" t="s">
        <v>16</v>
      </c>
      <c r="F151" s="177">
        <v>1</v>
      </c>
      <c r="G151" s="178">
        <v>28.63</v>
      </c>
      <c r="H151" s="179">
        <f>ROUND(F151*G151,2)</f>
        <v>28.63</v>
      </c>
    </row>
    <row r="152" spans="1:8" s="180" customFormat="1" ht="25.5" customHeight="1">
      <c r="A152" s="174">
        <v>13385</v>
      </c>
      <c r="B152" s="175" t="s">
        <v>1064</v>
      </c>
      <c r="C152" s="829" t="s">
        <v>1065</v>
      </c>
      <c r="D152" s="829"/>
      <c r="E152" s="176" t="s">
        <v>16</v>
      </c>
      <c r="F152" s="177">
        <v>1</v>
      </c>
      <c r="G152" s="178">
        <v>96.14</v>
      </c>
      <c r="H152" s="179">
        <f>ROUND(F152*G152,2)</f>
        <v>96.14</v>
      </c>
    </row>
    <row r="153" spans="1:8" s="88" customFormat="1" ht="12.75" customHeight="1">
      <c r="A153" s="830" t="s">
        <v>992</v>
      </c>
      <c r="B153" s="831"/>
      <c r="C153" s="831"/>
      <c r="D153" s="831"/>
      <c r="E153" s="831"/>
      <c r="F153" s="831"/>
      <c r="G153" s="831"/>
      <c r="H153" s="832"/>
    </row>
    <row r="154" spans="1:8" s="180" customFormat="1" ht="12.75" customHeight="1">
      <c r="A154" s="174">
        <v>83478</v>
      </c>
      <c r="B154" s="175" t="s">
        <v>1066</v>
      </c>
      <c r="C154" s="829" t="s">
        <v>1067</v>
      </c>
      <c r="D154" s="829"/>
      <c r="E154" s="175" t="s">
        <v>16</v>
      </c>
      <c r="F154" s="177">
        <v>1</v>
      </c>
      <c r="G154" s="178">
        <v>225.98</v>
      </c>
      <c r="H154" s="179">
        <f>ROUND(F154*G154,2)</f>
        <v>225.98</v>
      </c>
    </row>
    <row r="155" spans="1:8" s="180" customFormat="1" ht="12.75" customHeight="1" thickBot="1">
      <c r="A155" s="181"/>
      <c r="B155" s="182"/>
      <c r="C155" s="805"/>
      <c r="D155" s="805"/>
      <c r="E155" s="182"/>
      <c r="F155" s="182"/>
      <c r="G155" s="183"/>
      <c r="H155" s="184"/>
    </row>
    <row r="156" spans="1:8" s="88" customFormat="1" ht="5.0999999999999996" customHeight="1" thickBot="1">
      <c r="A156" s="806"/>
      <c r="B156" s="807"/>
      <c r="C156" s="807"/>
      <c r="D156" s="807"/>
      <c r="E156" s="807"/>
      <c r="F156" s="807"/>
      <c r="G156" s="807"/>
      <c r="H156" s="808"/>
    </row>
    <row r="157" spans="1:8" s="180" customFormat="1" ht="12.75" customHeight="1">
      <c r="A157" s="753" t="s">
        <v>970</v>
      </c>
      <c r="B157" s="754"/>
      <c r="C157" s="754"/>
      <c r="D157" s="754"/>
      <c r="E157" s="754"/>
      <c r="F157" s="754"/>
      <c r="G157" s="754"/>
      <c r="H157" s="140">
        <f>SUM(H145:H154)</f>
        <v>468.01</v>
      </c>
    </row>
    <row r="158" spans="1:8" s="180" customFormat="1" ht="12.75" customHeight="1">
      <c r="A158" s="755" t="s">
        <v>969</v>
      </c>
      <c r="B158" s="756"/>
      <c r="C158" s="756"/>
      <c r="D158" s="756"/>
      <c r="E158" s="756"/>
      <c r="F158" s="756"/>
      <c r="G158" s="756"/>
      <c r="H158" s="106">
        <f>H159-H157</f>
        <v>117.00250000000005</v>
      </c>
    </row>
    <row r="159" spans="1:8" s="180" customFormat="1" ht="12.75" customHeight="1" thickBot="1">
      <c r="A159" s="757" t="s">
        <v>968</v>
      </c>
      <c r="B159" s="758"/>
      <c r="C159" s="758"/>
      <c r="D159" s="758"/>
      <c r="E159" s="758"/>
      <c r="F159" s="758"/>
      <c r="G159" s="758"/>
      <c r="H159" s="107">
        <f>H157*1.25</f>
        <v>585.01250000000005</v>
      </c>
    </row>
    <row r="160" spans="1:8" s="172" customFormat="1" ht="48.75" customHeight="1" thickBot="1">
      <c r="A160" s="170"/>
      <c r="B160" s="170"/>
      <c r="C160" s="171"/>
      <c r="H160" s="173"/>
    </row>
    <row r="161" spans="1:8" s="88" customFormat="1" ht="39" customHeight="1">
      <c r="A161" s="81" t="s">
        <v>119</v>
      </c>
      <c r="B161" s="783" t="s">
        <v>1068</v>
      </c>
      <c r="C161" s="784"/>
      <c r="D161" s="784"/>
      <c r="E161" s="784"/>
      <c r="F161" s="784"/>
      <c r="G161" s="785"/>
      <c r="H161" s="82" t="s">
        <v>16</v>
      </c>
    </row>
    <row r="162" spans="1:8" s="88" customFormat="1" ht="25.5" customHeight="1" thickBot="1">
      <c r="A162" s="84" t="s">
        <v>989</v>
      </c>
      <c r="B162" s="85" t="s">
        <v>14</v>
      </c>
      <c r="C162" s="813" t="s">
        <v>15</v>
      </c>
      <c r="D162" s="813"/>
      <c r="E162" s="86" t="s">
        <v>16</v>
      </c>
      <c r="F162" s="86" t="s">
        <v>17</v>
      </c>
      <c r="G162" s="86" t="s">
        <v>990</v>
      </c>
      <c r="H162" s="87" t="s">
        <v>991</v>
      </c>
    </row>
    <row r="163" spans="1:8" s="180" customFormat="1" ht="12.75" customHeight="1">
      <c r="A163" s="174">
        <v>88264</v>
      </c>
      <c r="B163" s="175" t="s">
        <v>993</v>
      </c>
      <c r="C163" s="829" t="s">
        <v>1056</v>
      </c>
      <c r="D163" s="829"/>
      <c r="E163" s="176" t="s">
        <v>1034</v>
      </c>
      <c r="F163" s="177">
        <v>1.5</v>
      </c>
      <c r="G163" s="178">
        <v>13.77</v>
      </c>
      <c r="H163" s="179">
        <f>ROUND(F163*G163,2)</f>
        <v>20.66</v>
      </c>
    </row>
    <row r="164" spans="1:8" s="180" customFormat="1" ht="12.75" customHeight="1">
      <c r="A164" s="174">
        <v>88247</v>
      </c>
      <c r="B164" s="175" t="s">
        <v>995</v>
      </c>
      <c r="C164" s="829" t="s">
        <v>1057</v>
      </c>
      <c r="D164" s="829"/>
      <c r="E164" s="175" t="s">
        <v>1034</v>
      </c>
      <c r="F164" s="177">
        <v>1.5</v>
      </c>
      <c r="G164" s="178">
        <v>11.3</v>
      </c>
      <c r="H164" s="179">
        <f>ROUND(F164*G164,2)</f>
        <v>16.95</v>
      </c>
    </row>
    <row r="165" spans="1:8" s="88" customFormat="1" ht="12.75" customHeight="1">
      <c r="A165" s="830" t="s">
        <v>1016</v>
      </c>
      <c r="B165" s="831"/>
      <c r="C165" s="831"/>
      <c r="D165" s="831"/>
      <c r="E165" s="831"/>
      <c r="F165" s="831"/>
      <c r="G165" s="831"/>
      <c r="H165" s="832"/>
    </row>
    <row r="166" spans="1:8" s="180" customFormat="1" ht="12.75" customHeight="1">
      <c r="A166" s="174">
        <v>12216</v>
      </c>
      <c r="B166" s="175" t="s">
        <v>1017</v>
      </c>
      <c r="C166" s="829" t="s">
        <v>1069</v>
      </c>
      <c r="D166" s="829"/>
      <c r="E166" s="175" t="s">
        <v>16</v>
      </c>
      <c r="F166" s="177">
        <v>1</v>
      </c>
      <c r="G166" s="185">
        <v>27.09</v>
      </c>
      <c r="H166" s="179">
        <f>ROUND(F166*G166,2)</f>
        <v>27.09</v>
      </c>
    </row>
    <row r="167" spans="1:8" s="180" customFormat="1" ht="12.75" customHeight="1">
      <c r="A167" s="174" t="s">
        <v>138</v>
      </c>
      <c r="B167" s="175" t="s">
        <v>1020</v>
      </c>
      <c r="C167" s="829" t="s">
        <v>1070</v>
      </c>
      <c r="D167" s="829"/>
      <c r="E167" s="175" t="s">
        <v>16</v>
      </c>
      <c r="F167" s="177">
        <v>1</v>
      </c>
      <c r="G167" s="185">
        <v>61.6</v>
      </c>
      <c r="H167" s="179">
        <f>ROUND(F167*G167,2)</f>
        <v>61.6</v>
      </c>
    </row>
    <row r="168" spans="1:8" s="180" customFormat="1" ht="12.75" customHeight="1">
      <c r="A168" s="174" t="s">
        <v>138</v>
      </c>
      <c r="B168" s="175" t="s">
        <v>1060</v>
      </c>
      <c r="C168" s="829" t="s">
        <v>1061</v>
      </c>
      <c r="D168" s="829"/>
      <c r="E168" s="175" t="s">
        <v>16</v>
      </c>
      <c r="F168" s="177">
        <v>1</v>
      </c>
      <c r="G168" s="185">
        <v>21.38</v>
      </c>
      <c r="H168" s="179">
        <f>ROUND(F168*G168,2)</f>
        <v>21.38</v>
      </c>
    </row>
    <row r="169" spans="1:8" s="180" customFormat="1" ht="12.75" customHeight="1">
      <c r="A169" s="174">
        <v>2510</v>
      </c>
      <c r="B169" s="175" t="s">
        <v>1062</v>
      </c>
      <c r="C169" s="829" t="s">
        <v>1063</v>
      </c>
      <c r="D169" s="829"/>
      <c r="E169" s="175" t="s">
        <v>16</v>
      </c>
      <c r="F169" s="177">
        <v>1</v>
      </c>
      <c r="G169" s="178">
        <v>28.63</v>
      </c>
      <c r="H169" s="179">
        <f>ROUND(F169*G169,2)</f>
        <v>28.63</v>
      </c>
    </row>
    <row r="170" spans="1:8" s="180" customFormat="1" ht="25.5" customHeight="1">
      <c r="A170" s="174">
        <v>13385</v>
      </c>
      <c r="B170" s="175" t="s">
        <v>1064</v>
      </c>
      <c r="C170" s="829" t="s">
        <v>1065</v>
      </c>
      <c r="D170" s="829"/>
      <c r="E170" s="176" t="s">
        <v>16</v>
      </c>
      <c r="F170" s="177">
        <v>1</v>
      </c>
      <c r="G170" s="178">
        <v>96.14</v>
      </c>
      <c r="H170" s="179">
        <f>ROUND(F170*G170,2)</f>
        <v>96.14</v>
      </c>
    </row>
    <row r="171" spans="1:8" s="186" customFormat="1" ht="12.75" customHeight="1">
      <c r="A171" s="830" t="s">
        <v>992</v>
      </c>
      <c r="B171" s="831"/>
      <c r="C171" s="831"/>
      <c r="D171" s="831"/>
      <c r="E171" s="831"/>
      <c r="F171" s="831"/>
      <c r="G171" s="831"/>
      <c r="H171" s="832"/>
    </row>
    <row r="172" spans="1:8" s="180" customFormat="1" ht="12.75" customHeight="1">
      <c r="A172" s="174">
        <v>83478</v>
      </c>
      <c r="B172" s="175" t="s">
        <v>1066</v>
      </c>
      <c r="C172" s="829" t="s">
        <v>1067</v>
      </c>
      <c r="D172" s="829"/>
      <c r="E172" s="175" t="s">
        <v>16</v>
      </c>
      <c r="F172" s="177">
        <v>1</v>
      </c>
      <c r="G172" s="178">
        <v>225.98</v>
      </c>
      <c r="H172" s="179">
        <f>ROUND(F172*G172,2)</f>
        <v>225.98</v>
      </c>
    </row>
    <row r="173" spans="1:8" s="180" customFormat="1" ht="12.75" customHeight="1" thickBot="1">
      <c r="A173" s="181"/>
      <c r="B173" s="182"/>
      <c r="C173" s="805"/>
      <c r="D173" s="805"/>
      <c r="E173" s="182"/>
      <c r="F173" s="182"/>
      <c r="G173" s="183"/>
      <c r="H173" s="184"/>
    </row>
    <row r="174" spans="1:8" s="88" customFormat="1" ht="5.0999999999999996" customHeight="1" thickBot="1">
      <c r="A174" s="806"/>
      <c r="B174" s="807"/>
      <c r="C174" s="807"/>
      <c r="D174" s="807"/>
      <c r="E174" s="807"/>
      <c r="F174" s="807"/>
      <c r="G174" s="807"/>
      <c r="H174" s="808"/>
    </row>
    <row r="175" spans="1:8" s="172" customFormat="1" ht="12.75" customHeight="1">
      <c r="A175" s="753" t="s">
        <v>970</v>
      </c>
      <c r="B175" s="754"/>
      <c r="C175" s="754"/>
      <c r="D175" s="754"/>
      <c r="E175" s="754"/>
      <c r="F175" s="754"/>
      <c r="G175" s="754"/>
      <c r="H175" s="140">
        <f>SUM(H163:H172)</f>
        <v>498.42999999999995</v>
      </c>
    </row>
    <row r="176" spans="1:8" s="172" customFormat="1" ht="12.75" customHeight="1">
      <c r="A176" s="755" t="s">
        <v>969</v>
      </c>
      <c r="B176" s="756"/>
      <c r="C176" s="756"/>
      <c r="D176" s="756"/>
      <c r="E176" s="756"/>
      <c r="F176" s="756"/>
      <c r="G176" s="756"/>
      <c r="H176" s="187">
        <f>H177-H175</f>
        <v>124.60749999999996</v>
      </c>
    </row>
    <row r="177" spans="1:8" s="172" customFormat="1" ht="12.75" customHeight="1" thickBot="1">
      <c r="A177" s="757" t="s">
        <v>968</v>
      </c>
      <c r="B177" s="758"/>
      <c r="C177" s="758"/>
      <c r="D177" s="758"/>
      <c r="E177" s="758"/>
      <c r="F177" s="758"/>
      <c r="G177" s="758"/>
      <c r="H177" s="107">
        <f>H175*1.25</f>
        <v>623.03749999999991</v>
      </c>
    </row>
    <row r="178" spans="1:8" s="172" customFormat="1" ht="12.75" customHeight="1" thickBot="1">
      <c r="A178" s="170"/>
      <c r="B178" s="170"/>
      <c r="C178" s="171"/>
      <c r="H178" s="173"/>
    </row>
    <row r="179" spans="1:8" s="88" customFormat="1" ht="25.5" customHeight="1">
      <c r="A179" s="188" t="s">
        <v>120</v>
      </c>
      <c r="B179" s="774" t="s">
        <v>1071</v>
      </c>
      <c r="C179" s="774"/>
      <c r="D179" s="774"/>
      <c r="E179" s="774"/>
      <c r="F179" s="774"/>
      <c r="G179" s="774"/>
      <c r="H179" s="189" t="s">
        <v>16</v>
      </c>
    </row>
    <row r="180" spans="1:8" s="88" customFormat="1" ht="25.5" customHeight="1" thickBot="1">
      <c r="A180" s="84" t="s">
        <v>989</v>
      </c>
      <c r="B180" s="190" t="s">
        <v>14</v>
      </c>
      <c r="C180" s="825" t="s">
        <v>15</v>
      </c>
      <c r="D180" s="825"/>
      <c r="E180" s="191" t="s">
        <v>16</v>
      </c>
      <c r="F180" s="191" t="s">
        <v>17</v>
      </c>
      <c r="G180" s="191" t="s">
        <v>990</v>
      </c>
      <c r="H180" s="192" t="s">
        <v>991</v>
      </c>
    </row>
    <row r="181" spans="1:8" s="88" customFormat="1" ht="12.75" customHeight="1">
      <c r="A181" s="882" t="s">
        <v>1032</v>
      </c>
      <c r="B181" s="883"/>
      <c r="C181" s="883"/>
      <c r="D181" s="883"/>
      <c r="E181" s="883"/>
      <c r="F181" s="883"/>
      <c r="G181" s="883"/>
      <c r="H181" s="884"/>
    </row>
    <row r="182" spans="1:8" s="172" customFormat="1" ht="12.75" customHeight="1">
      <c r="A182" s="174">
        <v>88264</v>
      </c>
      <c r="B182" s="175" t="s">
        <v>993</v>
      </c>
      <c r="C182" s="829" t="s">
        <v>1056</v>
      </c>
      <c r="D182" s="829"/>
      <c r="E182" s="126" t="s">
        <v>1034</v>
      </c>
      <c r="F182" s="193">
        <v>0.5</v>
      </c>
      <c r="G182" s="178">
        <v>13.77</v>
      </c>
      <c r="H182" s="128">
        <f>ROUND(F182*G182,2)</f>
        <v>6.89</v>
      </c>
    </row>
    <row r="183" spans="1:8" s="172" customFormat="1" ht="12.75" customHeight="1">
      <c r="A183" s="174">
        <v>88247</v>
      </c>
      <c r="B183" s="175" t="s">
        <v>995</v>
      </c>
      <c r="C183" s="829" t="s">
        <v>1057</v>
      </c>
      <c r="D183" s="829"/>
      <c r="E183" s="194" t="s">
        <v>1034</v>
      </c>
      <c r="F183" s="193">
        <v>0.5</v>
      </c>
      <c r="G183" s="178">
        <v>11.3</v>
      </c>
      <c r="H183" s="128">
        <f>ROUND(F183*G183,2)</f>
        <v>5.65</v>
      </c>
    </row>
    <row r="184" spans="1:8" s="88" customFormat="1" ht="12.75" customHeight="1">
      <c r="A184" s="830" t="s">
        <v>1016</v>
      </c>
      <c r="B184" s="831"/>
      <c r="C184" s="831"/>
      <c r="D184" s="831"/>
      <c r="E184" s="831"/>
      <c r="F184" s="831"/>
      <c r="G184" s="831"/>
      <c r="H184" s="832"/>
    </row>
    <row r="185" spans="1:8" s="180" customFormat="1" ht="25.5" customHeight="1">
      <c r="A185" s="174" t="s">
        <v>138</v>
      </c>
      <c r="B185" s="175" t="s">
        <v>1017</v>
      </c>
      <c r="C185" s="829" t="s">
        <v>1072</v>
      </c>
      <c r="D185" s="829"/>
      <c r="E185" s="176" t="s">
        <v>16</v>
      </c>
      <c r="F185" s="177">
        <v>1</v>
      </c>
      <c r="G185" s="185">
        <v>35.200000000000003</v>
      </c>
      <c r="H185" s="179">
        <f>ROUND(F185*G185,2)</f>
        <v>35.200000000000003</v>
      </c>
    </row>
    <row r="186" spans="1:8" s="172" customFormat="1" ht="12.75" customHeight="1" thickBot="1">
      <c r="A186" s="195"/>
      <c r="B186" s="196"/>
      <c r="C186" s="876"/>
      <c r="D186" s="876"/>
      <c r="E186" s="196"/>
      <c r="F186" s="196"/>
      <c r="G186" s="197"/>
      <c r="H186" s="104"/>
    </row>
    <row r="187" spans="1:8" s="88" customFormat="1" ht="5.0999999999999996" customHeight="1" thickBot="1">
      <c r="A187" s="806"/>
      <c r="B187" s="807"/>
      <c r="C187" s="807"/>
      <c r="D187" s="807"/>
      <c r="E187" s="807"/>
      <c r="F187" s="807"/>
      <c r="G187" s="807"/>
      <c r="H187" s="808"/>
    </row>
    <row r="188" spans="1:8" s="172" customFormat="1" ht="12.75" customHeight="1">
      <c r="A188" s="753" t="s">
        <v>970</v>
      </c>
      <c r="B188" s="754"/>
      <c r="C188" s="754"/>
      <c r="D188" s="754"/>
      <c r="E188" s="754"/>
      <c r="F188" s="754"/>
      <c r="G188" s="754"/>
      <c r="H188" s="140">
        <f>SUM(H182:H185)</f>
        <v>47.74</v>
      </c>
    </row>
    <row r="189" spans="1:8" s="172" customFormat="1" ht="12.75" customHeight="1">
      <c r="A189" s="755" t="s">
        <v>969</v>
      </c>
      <c r="B189" s="756"/>
      <c r="C189" s="756"/>
      <c r="D189" s="756"/>
      <c r="E189" s="756"/>
      <c r="F189" s="756"/>
      <c r="G189" s="756"/>
      <c r="H189" s="187">
        <f>H190-H188</f>
        <v>11.935000000000002</v>
      </c>
    </row>
    <row r="190" spans="1:8" s="172" customFormat="1" ht="12.75" customHeight="1" thickBot="1">
      <c r="A190" s="757" t="s">
        <v>968</v>
      </c>
      <c r="B190" s="758"/>
      <c r="C190" s="758"/>
      <c r="D190" s="758"/>
      <c r="E190" s="758"/>
      <c r="F190" s="758"/>
      <c r="G190" s="758"/>
      <c r="H190" s="107">
        <f>H188*1.25</f>
        <v>59.675000000000004</v>
      </c>
    </row>
    <row r="191" spans="1:8" s="172" customFormat="1" ht="13.5" thickBot="1">
      <c r="A191" s="108"/>
      <c r="B191" s="109"/>
      <c r="C191" s="108"/>
      <c r="D191" s="108"/>
      <c r="E191" s="108"/>
      <c r="F191" s="108"/>
      <c r="G191" s="108"/>
      <c r="H191" s="119"/>
    </row>
    <row r="192" spans="1:8" s="88" customFormat="1" ht="25.5" customHeight="1">
      <c r="A192" s="188" t="s">
        <v>121</v>
      </c>
      <c r="B192" s="774" t="s">
        <v>1073</v>
      </c>
      <c r="C192" s="774"/>
      <c r="D192" s="774"/>
      <c r="E192" s="774"/>
      <c r="F192" s="774"/>
      <c r="G192" s="774"/>
      <c r="H192" s="189" t="s">
        <v>16</v>
      </c>
    </row>
    <row r="193" spans="1:8" s="88" customFormat="1" ht="25.5" customHeight="1" thickBot="1">
      <c r="A193" s="84" t="s">
        <v>989</v>
      </c>
      <c r="B193" s="190" t="s">
        <v>14</v>
      </c>
      <c r="C193" s="825" t="s">
        <v>15</v>
      </c>
      <c r="D193" s="825"/>
      <c r="E193" s="191" t="s">
        <v>16</v>
      </c>
      <c r="F193" s="191" t="s">
        <v>17</v>
      </c>
      <c r="G193" s="191" t="s">
        <v>990</v>
      </c>
      <c r="H193" s="192" t="s">
        <v>991</v>
      </c>
    </row>
    <row r="194" spans="1:8" s="88" customFormat="1" ht="12.75" customHeight="1">
      <c r="A194" s="833" t="s">
        <v>1032</v>
      </c>
      <c r="B194" s="834"/>
      <c r="C194" s="834"/>
      <c r="D194" s="834"/>
      <c r="E194" s="834"/>
      <c r="F194" s="834"/>
      <c r="G194" s="834"/>
      <c r="H194" s="835"/>
    </row>
    <row r="195" spans="1:8" s="172" customFormat="1" ht="12.75" customHeight="1">
      <c r="A195" s="174">
        <v>88264</v>
      </c>
      <c r="B195" s="175" t="s">
        <v>993</v>
      </c>
      <c r="C195" s="829" t="s">
        <v>1056</v>
      </c>
      <c r="D195" s="829"/>
      <c r="E195" s="176" t="s">
        <v>1034</v>
      </c>
      <c r="F195" s="177">
        <v>0.77</v>
      </c>
      <c r="G195" s="178">
        <v>13.77</v>
      </c>
      <c r="H195" s="179">
        <f>ROUND(F195*G195,2)</f>
        <v>10.6</v>
      </c>
    </row>
    <row r="196" spans="1:8" s="172" customFormat="1" ht="12.75" customHeight="1">
      <c r="A196" s="174">
        <v>88247</v>
      </c>
      <c r="B196" s="175" t="s">
        <v>995</v>
      </c>
      <c r="C196" s="829" t="s">
        <v>1057</v>
      </c>
      <c r="D196" s="829"/>
      <c r="E196" s="198" t="s">
        <v>1034</v>
      </c>
      <c r="F196" s="177">
        <v>0.77</v>
      </c>
      <c r="G196" s="178">
        <v>11.3</v>
      </c>
      <c r="H196" s="179">
        <f>ROUND(F196*G196,2)</f>
        <v>8.6999999999999993</v>
      </c>
    </row>
    <row r="197" spans="1:8" s="88" customFormat="1" ht="12.75" customHeight="1">
      <c r="A197" s="830" t="s">
        <v>1016</v>
      </c>
      <c r="B197" s="831"/>
      <c r="C197" s="831"/>
      <c r="D197" s="831"/>
      <c r="E197" s="831"/>
      <c r="F197" s="831"/>
      <c r="G197" s="831"/>
      <c r="H197" s="832"/>
    </row>
    <row r="198" spans="1:8" s="180" customFormat="1" ht="25.5" customHeight="1">
      <c r="A198" s="174" t="s">
        <v>138</v>
      </c>
      <c r="B198" s="175" t="s">
        <v>1017</v>
      </c>
      <c r="C198" s="829" t="s">
        <v>1074</v>
      </c>
      <c r="D198" s="829"/>
      <c r="E198" s="176" t="s">
        <v>16</v>
      </c>
      <c r="F198" s="177">
        <v>1</v>
      </c>
      <c r="G198" s="185">
        <v>46.2</v>
      </c>
      <c r="H198" s="179">
        <f>ROUND(F198*G198,2)</f>
        <v>46.2</v>
      </c>
    </row>
    <row r="199" spans="1:8" s="172" customFormat="1" ht="12.75" customHeight="1" thickBot="1">
      <c r="A199" s="199"/>
      <c r="B199" s="200"/>
      <c r="C199" s="805"/>
      <c r="D199" s="805"/>
      <c r="E199" s="200"/>
      <c r="F199" s="200"/>
      <c r="G199" s="201"/>
      <c r="H199" s="184"/>
    </row>
    <row r="200" spans="1:8" s="88" customFormat="1" ht="5.0999999999999996" customHeight="1" thickBot="1">
      <c r="A200" s="806"/>
      <c r="B200" s="807"/>
      <c r="C200" s="807"/>
      <c r="D200" s="807"/>
      <c r="E200" s="807"/>
      <c r="F200" s="807"/>
      <c r="G200" s="807"/>
      <c r="H200" s="808"/>
    </row>
    <row r="201" spans="1:8" s="172" customFormat="1" ht="12.75" customHeight="1">
      <c r="A201" s="753" t="s">
        <v>970</v>
      </c>
      <c r="B201" s="754"/>
      <c r="C201" s="754"/>
      <c r="D201" s="754"/>
      <c r="E201" s="754"/>
      <c r="F201" s="754"/>
      <c r="G201" s="754"/>
      <c r="H201" s="140">
        <f>SUM(H195:H198)</f>
        <v>65.5</v>
      </c>
    </row>
    <row r="202" spans="1:8" s="172" customFormat="1" ht="12.75" customHeight="1">
      <c r="A202" s="755" t="s">
        <v>969</v>
      </c>
      <c r="B202" s="756"/>
      <c r="C202" s="756"/>
      <c r="D202" s="756"/>
      <c r="E202" s="756"/>
      <c r="F202" s="756"/>
      <c r="G202" s="756"/>
      <c r="H202" s="187">
        <f>H203-H201</f>
        <v>16.375</v>
      </c>
    </row>
    <row r="203" spans="1:8" s="172" customFormat="1" ht="12.75" customHeight="1" thickBot="1">
      <c r="A203" s="757" t="s">
        <v>968</v>
      </c>
      <c r="B203" s="758"/>
      <c r="C203" s="758"/>
      <c r="D203" s="758"/>
      <c r="E203" s="758"/>
      <c r="F203" s="758"/>
      <c r="G203" s="758"/>
      <c r="H203" s="107">
        <f>H201*1.25</f>
        <v>81.875</v>
      </c>
    </row>
    <row r="204" spans="1:8" s="172" customFormat="1" ht="13.5" thickBot="1">
      <c r="A204" s="108"/>
      <c r="B204" s="109"/>
      <c r="C204" s="108"/>
      <c r="D204" s="108"/>
      <c r="E204" s="108"/>
      <c r="F204" s="108"/>
      <c r="G204" s="108"/>
      <c r="H204" s="119"/>
    </row>
    <row r="205" spans="1:8" s="88" customFormat="1" ht="25.5" customHeight="1">
      <c r="A205" s="188" t="s">
        <v>122</v>
      </c>
      <c r="B205" s="774" t="s">
        <v>1075</v>
      </c>
      <c r="C205" s="774"/>
      <c r="D205" s="774"/>
      <c r="E205" s="774"/>
      <c r="F205" s="774"/>
      <c r="G205" s="774"/>
      <c r="H205" s="189" t="s">
        <v>16</v>
      </c>
    </row>
    <row r="206" spans="1:8" s="88" customFormat="1" ht="25.5" customHeight="1" thickBot="1">
      <c r="A206" s="84" t="s">
        <v>989</v>
      </c>
      <c r="B206" s="202" t="s">
        <v>14</v>
      </c>
      <c r="C206" s="775" t="s">
        <v>15</v>
      </c>
      <c r="D206" s="775"/>
      <c r="E206" s="203" t="s">
        <v>16</v>
      </c>
      <c r="F206" s="203" t="s">
        <v>17</v>
      </c>
      <c r="G206" s="203" t="s">
        <v>990</v>
      </c>
      <c r="H206" s="204" t="s">
        <v>991</v>
      </c>
    </row>
    <row r="207" spans="1:8" s="83" customFormat="1" ht="12.75" customHeight="1">
      <c r="A207" s="776" t="s">
        <v>1032</v>
      </c>
      <c r="B207" s="777"/>
      <c r="C207" s="777"/>
      <c r="D207" s="777"/>
      <c r="E207" s="777"/>
      <c r="F207" s="777"/>
      <c r="G207" s="777"/>
      <c r="H207" s="778"/>
    </row>
    <row r="208" spans="1:8" s="172" customFormat="1" ht="12.75" customHeight="1">
      <c r="A208" s="174">
        <v>88264</v>
      </c>
      <c r="B208" s="175" t="s">
        <v>993</v>
      </c>
      <c r="C208" s="829" t="s">
        <v>1056</v>
      </c>
      <c r="D208" s="829"/>
      <c r="E208" s="176" t="s">
        <v>1034</v>
      </c>
      <c r="F208" s="177">
        <v>1</v>
      </c>
      <c r="G208" s="178">
        <v>13.77</v>
      </c>
      <c r="H208" s="179">
        <f>ROUND(F208*G208,2)</f>
        <v>13.77</v>
      </c>
    </row>
    <row r="209" spans="1:8" s="172" customFormat="1" ht="12.75" customHeight="1">
      <c r="A209" s="174">
        <v>88247</v>
      </c>
      <c r="B209" s="175" t="s">
        <v>995</v>
      </c>
      <c r="C209" s="829" t="s">
        <v>1057</v>
      </c>
      <c r="D209" s="829"/>
      <c r="E209" s="198" t="s">
        <v>1034</v>
      </c>
      <c r="F209" s="177">
        <v>1</v>
      </c>
      <c r="G209" s="178">
        <v>11.3</v>
      </c>
      <c r="H209" s="179">
        <f>ROUND(F209*G209,2)</f>
        <v>11.3</v>
      </c>
    </row>
    <row r="210" spans="1:8" s="88" customFormat="1" ht="12.75" customHeight="1">
      <c r="A210" s="830" t="s">
        <v>1016</v>
      </c>
      <c r="B210" s="831"/>
      <c r="C210" s="831"/>
      <c r="D210" s="831"/>
      <c r="E210" s="831"/>
      <c r="F210" s="831"/>
      <c r="G210" s="831"/>
      <c r="H210" s="832"/>
    </row>
    <row r="211" spans="1:8" s="180" customFormat="1" ht="25.5" customHeight="1">
      <c r="A211" s="174" t="s">
        <v>138</v>
      </c>
      <c r="B211" s="175" t="s">
        <v>1017</v>
      </c>
      <c r="C211" s="829" t="s">
        <v>1076</v>
      </c>
      <c r="D211" s="829"/>
      <c r="E211" s="176" t="s">
        <v>16</v>
      </c>
      <c r="F211" s="177">
        <v>1</v>
      </c>
      <c r="G211" s="185">
        <v>64.900000000000006</v>
      </c>
      <c r="H211" s="179">
        <f>ROUND(F211*G211,2)</f>
        <v>64.900000000000006</v>
      </c>
    </row>
    <row r="212" spans="1:8" s="172" customFormat="1" ht="12.75" customHeight="1" thickBot="1">
      <c r="A212" s="199"/>
      <c r="B212" s="200"/>
      <c r="C212" s="805"/>
      <c r="D212" s="805"/>
      <c r="E212" s="200"/>
      <c r="F212" s="200"/>
      <c r="G212" s="201"/>
      <c r="H212" s="184"/>
    </row>
    <row r="213" spans="1:8" s="88" customFormat="1" ht="5.0999999999999996" customHeight="1" thickBot="1">
      <c r="A213" s="806"/>
      <c r="B213" s="807"/>
      <c r="C213" s="807"/>
      <c r="D213" s="807"/>
      <c r="E213" s="807"/>
      <c r="F213" s="807"/>
      <c r="G213" s="807"/>
      <c r="H213" s="808"/>
    </row>
    <row r="214" spans="1:8" s="172" customFormat="1" ht="12.75" customHeight="1">
      <c r="A214" s="753" t="s">
        <v>970</v>
      </c>
      <c r="B214" s="754"/>
      <c r="C214" s="754"/>
      <c r="D214" s="754"/>
      <c r="E214" s="754"/>
      <c r="F214" s="754"/>
      <c r="G214" s="754"/>
      <c r="H214" s="140">
        <f>SUM(H208:H211)</f>
        <v>89.97</v>
      </c>
    </row>
    <row r="215" spans="1:8" s="172" customFormat="1" ht="12.75" customHeight="1">
      <c r="A215" s="755" t="s">
        <v>969</v>
      </c>
      <c r="B215" s="756"/>
      <c r="C215" s="756"/>
      <c r="D215" s="756"/>
      <c r="E215" s="756"/>
      <c r="F215" s="756"/>
      <c r="G215" s="756"/>
      <c r="H215" s="187">
        <f>H216-H214</f>
        <v>22.492500000000007</v>
      </c>
    </row>
    <row r="216" spans="1:8" s="172" customFormat="1" ht="12.75" customHeight="1" thickBot="1">
      <c r="A216" s="757" t="s">
        <v>968</v>
      </c>
      <c r="B216" s="758"/>
      <c r="C216" s="758"/>
      <c r="D216" s="758"/>
      <c r="E216" s="758"/>
      <c r="F216" s="758"/>
      <c r="G216" s="758"/>
      <c r="H216" s="107">
        <f>H214*1.25</f>
        <v>112.46250000000001</v>
      </c>
    </row>
    <row r="217" spans="1:8" ht="13.5" thickBot="1"/>
    <row r="218" spans="1:8" s="88" customFormat="1" ht="25.5" customHeight="1">
      <c r="A218" s="188" t="s">
        <v>124</v>
      </c>
      <c r="B218" s="774" t="s">
        <v>1077</v>
      </c>
      <c r="C218" s="774"/>
      <c r="D218" s="774"/>
      <c r="E218" s="774"/>
      <c r="F218" s="774"/>
      <c r="G218" s="774"/>
      <c r="H218" s="189" t="s">
        <v>958</v>
      </c>
    </row>
    <row r="219" spans="1:8" s="88" customFormat="1" ht="25.5" customHeight="1" thickBot="1">
      <c r="A219" s="84" t="s">
        <v>989</v>
      </c>
      <c r="B219" s="190" t="s">
        <v>14</v>
      </c>
      <c r="C219" s="825" t="s">
        <v>15</v>
      </c>
      <c r="D219" s="825"/>
      <c r="E219" s="191" t="s">
        <v>16</v>
      </c>
      <c r="F219" s="191" t="s">
        <v>17</v>
      </c>
      <c r="G219" s="191" t="s">
        <v>990</v>
      </c>
      <c r="H219" s="192" t="s">
        <v>991</v>
      </c>
    </row>
    <row r="220" spans="1:8" s="83" customFormat="1" ht="12.75" customHeight="1">
      <c r="A220" s="776" t="s">
        <v>1032</v>
      </c>
      <c r="B220" s="777"/>
      <c r="C220" s="777"/>
      <c r="D220" s="777"/>
      <c r="E220" s="777"/>
      <c r="F220" s="777"/>
      <c r="G220" s="777"/>
      <c r="H220" s="778"/>
    </row>
    <row r="221" spans="1:8" s="172" customFormat="1" ht="12.75" customHeight="1">
      <c r="A221" s="174">
        <v>88264</v>
      </c>
      <c r="B221" s="175" t="s">
        <v>993</v>
      </c>
      <c r="C221" s="829" t="s">
        <v>1056</v>
      </c>
      <c r="D221" s="829"/>
      <c r="E221" s="176" t="s">
        <v>1034</v>
      </c>
      <c r="F221" s="177">
        <v>0.12</v>
      </c>
      <c r="G221" s="178">
        <v>13.77</v>
      </c>
      <c r="H221" s="179">
        <f>ROUND(F221*G221,2)</f>
        <v>1.65</v>
      </c>
    </row>
    <row r="222" spans="1:8" s="172" customFormat="1" ht="12.75" customHeight="1">
      <c r="A222" s="174">
        <v>88247</v>
      </c>
      <c r="B222" s="175" t="s">
        <v>995</v>
      </c>
      <c r="C222" s="829" t="s">
        <v>1057</v>
      </c>
      <c r="D222" s="829"/>
      <c r="E222" s="198" t="s">
        <v>1034</v>
      </c>
      <c r="F222" s="177">
        <v>0.12</v>
      </c>
      <c r="G222" s="178">
        <v>11.3</v>
      </c>
      <c r="H222" s="179">
        <f>ROUND(F222*G222,2)</f>
        <v>1.36</v>
      </c>
    </row>
    <row r="223" spans="1:8" s="88" customFormat="1" ht="12.75" customHeight="1">
      <c r="A223" s="830" t="s">
        <v>1016</v>
      </c>
      <c r="B223" s="831"/>
      <c r="C223" s="831"/>
      <c r="D223" s="831"/>
      <c r="E223" s="831"/>
      <c r="F223" s="831"/>
      <c r="G223" s="831"/>
      <c r="H223" s="832"/>
    </row>
    <row r="224" spans="1:8" s="180" customFormat="1" ht="25.5" customHeight="1">
      <c r="A224" s="174" t="s">
        <v>138</v>
      </c>
      <c r="B224" s="175" t="s">
        <v>1017</v>
      </c>
      <c r="C224" s="829" t="s">
        <v>1077</v>
      </c>
      <c r="D224" s="829"/>
      <c r="E224" s="176" t="s">
        <v>958</v>
      </c>
      <c r="F224" s="177">
        <v>1</v>
      </c>
      <c r="G224" s="185">
        <v>4.9000000000000004</v>
      </c>
      <c r="H224" s="179">
        <f>ROUND(F224*G224,2)</f>
        <v>4.9000000000000004</v>
      </c>
    </row>
    <row r="225" spans="1:8" s="172" customFormat="1" ht="12.75" customHeight="1" thickBot="1">
      <c r="A225" s="199"/>
      <c r="B225" s="200"/>
      <c r="C225" s="805"/>
      <c r="D225" s="805"/>
      <c r="E225" s="200"/>
      <c r="F225" s="200"/>
      <c r="G225" s="201"/>
      <c r="H225" s="184"/>
    </row>
    <row r="226" spans="1:8" s="88" customFormat="1" ht="5.0999999999999996" customHeight="1" thickBot="1">
      <c r="A226" s="750"/>
      <c r="B226" s="751"/>
      <c r="C226" s="751"/>
      <c r="D226" s="751"/>
      <c r="E226" s="751"/>
      <c r="F226" s="751"/>
      <c r="G226" s="751"/>
      <c r="H226" s="752"/>
    </row>
    <row r="227" spans="1:8" s="172" customFormat="1" ht="12.75" customHeight="1">
      <c r="A227" s="753" t="s">
        <v>970</v>
      </c>
      <c r="B227" s="754"/>
      <c r="C227" s="754"/>
      <c r="D227" s="754"/>
      <c r="E227" s="754"/>
      <c r="F227" s="754"/>
      <c r="G227" s="754"/>
      <c r="H227" s="121">
        <f>SUM(H221:H224)</f>
        <v>7.91</v>
      </c>
    </row>
    <row r="228" spans="1:8" s="172" customFormat="1" ht="12.75" customHeight="1">
      <c r="A228" s="755" t="s">
        <v>969</v>
      </c>
      <c r="B228" s="756"/>
      <c r="C228" s="756"/>
      <c r="D228" s="756"/>
      <c r="E228" s="756"/>
      <c r="F228" s="756"/>
      <c r="G228" s="756"/>
      <c r="H228" s="187">
        <f>H229-H227</f>
        <v>1.9774999999999991</v>
      </c>
    </row>
    <row r="229" spans="1:8" s="172" customFormat="1" ht="12.75" customHeight="1" thickBot="1">
      <c r="A229" s="757" t="s">
        <v>968</v>
      </c>
      <c r="B229" s="758"/>
      <c r="C229" s="758"/>
      <c r="D229" s="758"/>
      <c r="E229" s="758"/>
      <c r="F229" s="758"/>
      <c r="G229" s="758"/>
      <c r="H229" s="107">
        <f>H227*1.25</f>
        <v>9.8874999999999993</v>
      </c>
    </row>
    <row r="230" spans="1:8" s="172" customFormat="1" ht="13.5" thickBot="1">
      <c r="A230" s="170"/>
      <c r="B230" s="170"/>
      <c r="C230" s="171"/>
      <c r="H230" s="173"/>
    </row>
    <row r="231" spans="1:8" s="88" customFormat="1" ht="25.5" customHeight="1">
      <c r="A231" s="188" t="s">
        <v>130</v>
      </c>
      <c r="B231" s="774" t="s">
        <v>1078</v>
      </c>
      <c r="C231" s="774"/>
      <c r="D231" s="774"/>
      <c r="E231" s="774"/>
      <c r="F231" s="774"/>
      <c r="G231" s="774"/>
      <c r="H231" s="189" t="s">
        <v>16</v>
      </c>
    </row>
    <row r="232" spans="1:8" s="88" customFormat="1" ht="25.5" customHeight="1" thickBot="1">
      <c r="A232" s="84" t="s">
        <v>989</v>
      </c>
      <c r="B232" s="190" t="s">
        <v>14</v>
      </c>
      <c r="C232" s="825" t="s">
        <v>15</v>
      </c>
      <c r="D232" s="825"/>
      <c r="E232" s="191" t="s">
        <v>16</v>
      </c>
      <c r="F232" s="191" t="s">
        <v>17</v>
      </c>
      <c r="G232" s="191" t="s">
        <v>990</v>
      </c>
      <c r="H232" s="192" t="s">
        <v>991</v>
      </c>
    </row>
    <row r="233" spans="1:8" s="83" customFormat="1" ht="12.75" customHeight="1">
      <c r="A233" s="776" t="s">
        <v>992</v>
      </c>
      <c r="B233" s="777"/>
      <c r="C233" s="777"/>
      <c r="D233" s="777"/>
      <c r="E233" s="777"/>
      <c r="F233" s="777"/>
      <c r="G233" s="777"/>
      <c r="H233" s="778"/>
    </row>
    <row r="234" spans="1:8" s="172" customFormat="1" ht="12.75" customHeight="1">
      <c r="A234" s="205" t="s">
        <v>294</v>
      </c>
      <c r="B234" s="198" t="s">
        <v>993</v>
      </c>
      <c r="C234" s="829" t="s">
        <v>1049</v>
      </c>
      <c r="D234" s="829"/>
      <c r="E234" s="176" t="s">
        <v>1038</v>
      </c>
      <c r="F234" s="177">
        <v>0.15</v>
      </c>
      <c r="G234" s="185">
        <v>22.04</v>
      </c>
      <c r="H234" s="179">
        <f>ROUND(F234*G234,2)</f>
        <v>3.31</v>
      </c>
    </row>
    <row r="235" spans="1:8" s="172" customFormat="1" ht="12.75" customHeight="1">
      <c r="A235" s="205" t="s">
        <v>588</v>
      </c>
      <c r="B235" s="198" t="s">
        <v>995</v>
      </c>
      <c r="C235" s="829" t="s">
        <v>1079</v>
      </c>
      <c r="D235" s="829"/>
      <c r="E235" s="176" t="s">
        <v>1054</v>
      </c>
      <c r="F235" s="177">
        <v>0.96</v>
      </c>
      <c r="G235" s="185">
        <f>H2053</f>
        <v>38.950000000000003</v>
      </c>
      <c r="H235" s="179">
        <f t="shared" ref="H235:H240" si="2">ROUND(F235*G235,2)</f>
        <v>37.39</v>
      </c>
    </row>
    <row r="236" spans="1:8" s="172" customFormat="1" ht="12.75" customHeight="1">
      <c r="A236" s="205">
        <v>87878</v>
      </c>
      <c r="B236" s="198" t="s">
        <v>997</v>
      </c>
      <c r="C236" s="829" t="s">
        <v>1080</v>
      </c>
      <c r="D236" s="829"/>
      <c r="E236" s="176" t="s">
        <v>1054</v>
      </c>
      <c r="F236" s="177">
        <v>0.72</v>
      </c>
      <c r="G236" s="185">
        <v>2.78</v>
      </c>
      <c r="H236" s="179">
        <f t="shared" si="2"/>
        <v>2</v>
      </c>
    </row>
    <row r="237" spans="1:8" s="172" customFormat="1" ht="12.75" customHeight="1">
      <c r="A237" s="205" t="s">
        <v>670</v>
      </c>
      <c r="B237" s="198" t="s">
        <v>999</v>
      </c>
      <c r="C237" s="829" t="s">
        <v>1081</v>
      </c>
      <c r="D237" s="829"/>
      <c r="E237" s="176" t="s">
        <v>1054</v>
      </c>
      <c r="F237" s="177">
        <v>0.72</v>
      </c>
      <c r="G237" s="185">
        <f>H274</f>
        <v>22.89</v>
      </c>
      <c r="H237" s="179">
        <f t="shared" si="2"/>
        <v>16.48</v>
      </c>
    </row>
    <row r="238" spans="1:8" s="172" customFormat="1" ht="12.75" customHeight="1">
      <c r="A238" s="205" t="s">
        <v>1082</v>
      </c>
      <c r="B238" s="198" t="s">
        <v>1001</v>
      </c>
      <c r="C238" s="829" t="s">
        <v>1083</v>
      </c>
      <c r="D238" s="829"/>
      <c r="E238" s="176" t="s">
        <v>1038</v>
      </c>
      <c r="F238" s="177">
        <v>2.5000000000000001E-2</v>
      </c>
      <c r="G238" s="185">
        <v>423.71</v>
      </c>
      <c r="H238" s="179">
        <f t="shared" si="2"/>
        <v>10.59</v>
      </c>
    </row>
    <row r="239" spans="1:8" s="172" customFormat="1" ht="12.75" customHeight="1">
      <c r="A239" s="205" t="s">
        <v>717</v>
      </c>
      <c r="B239" s="198" t="s">
        <v>1004</v>
      </c>
      <c r="C239" s="829" t="s">
        <v>1084</v>
      </c>
      <c r="D239" s="829"/>
      <c r="E239" s="176" t="s">
        <v>1038</v>
      </c>
      <c r="F239" s="177">
        <v>8.9999999999999993E-3</v>
      </c>
      <c r="G239" s="185">
        <f>H301</f>
        <v>1576.6600000000003</v>
      </c>
      <c r="H239" s="179">
        <f t="shared" si="2"/>
        <v>14.19</v>
      </c>
    </row>
    <row r="240" spans="1:8" s="172" customFormat="1" ht="12.75" customHeight="1">
      <c r="A240" s="205" t="s">
        <v>380</v>
      </c>
      <c r="B240" s="198" t="s">
        <v>1085</v>
      </c>
      <c r="C240" s="829" t="s">
        <v>1086</v>
      </c>
      <c r="D240" s="829"/>
      <c r="E240" s="176" t="s">
        <v>1054</v>
      </c>
      <c r="F240" s="177">
        <v>0.09</v>
      </c>
      <c r="G240" s="185">
        <v>215.47</v>
      </c>
      <c r="H240" s="179">
        <f t="shared" si="2"/>
        <v>19.39</v>
      </c>
    </row>
    <row r="241" spans="1:8" s="172" customFormat="1" ht="12.75" customHeight="1" thickBot="1">
      <c r="A241" s="199"/>
      <c r="B241" s="200"/>
      <c r="C241" s="805"/>
      <c r="D241" s="805"/>
      <c r="E241" s="200"/>
      <c r="F241" s="200"/>
      <c r="G241" s="201"/>
      <c r="H241" s="184"/>
    </row>
    <row r="242" spans="1:8" s="88" customFormat="1" ht="5.0999999999999996" customHeight="1" thickBot="1">
      <c r="A242" s="750"/>
      <c r="B242" s="751"/>
      <c r="C242" s="751"/>
      <c r="D242" s="751"/>
      <c r="E242" s="751"/>
      <c r="F242" s="751"/>
      <c r="G242" s="751"/>
      <c r="H242" s="752"/>
    </row>
    <row r="243" spans="1:8" s="172" customFormat="1" ht="12.75" customHeight="1">
      <c r="A243" s="753" t="s">
        <v>970</v>
      </c>
      <c r="B243" s="754"/>
      <c r="C243" s="754"/>
      <c r="D243" s="754"/>
      <c r="E243" s="754"/>
      <c r="F243" s="754"/>
      <c r="G243" s="754"/>
      <c r="H243" s="121">
        <f>SUM(H234:H240)</f>
        <v>103.35000000000001</v>
      </c>
    </row>
    <row r="244" spans="1:8" s="172" customFormat="1" ht="12.75" customHeight="1">
      <c r="A244" s="755" t="s">
        <v>969</v>
      </c>
      <c r="B244" s="756"/>
      <c r="C244" s="756"/>
      <c r="D244" s="756"/>
      <c r="E244" s="756"/>
      <c r="F244" s="756"/>
      <c r="G244" s="756"/>
      <c r="H244" s="187">
        <f>H245-H243</f>
        <v>25.837499999999991</v>
      </c>
    </row>
    <row r="245" spans="1:8" s="172" customFormat="1" ht="12.75" customHeight="1" thickBot="1">
      <c r="A245" s="757" t="s">
        <v>968</v>
      </c>
      <c r="B245" s="758"/>
      <c r="C245" s="758"/>
      <c r="D245" s="758"/>
      <c r="E245" s="758"/>
      <c r="F245" s="758"/>
      <c r="G245" s="758"/>
      <c r="H245" s="107">
        <f>H243*1.25</f>
        <v>129.1875</v>
      </c>
    </row>
    <row r="246" spans="1:8" s="172" customFormat="1" ht="12.75" customHeight="1" thickBot="1">
      <c r="A246" s="170"/>
      <c r="B246" s="170"/>
      <c r="C246" s="171"/>
      <c r="H246" s="173"/>
    </row>
    <row r="247" spans="1:8" s="88" customFormat="1" ht="25.5" customHeight="1">
      <c r="A247" s="188" t="s">
        <v>131</v>
      </c>
      <c r="B247" s="774" t="s">
        <v>1087</v>
      </c>
      <c r="C247" s="774"/>
      <c r="D247" s="774"/>
      <c r="E247" s="774"/>
      <c r="F247" s="774"/>
      <c r="G247" s="774"/>
      <c r="H247" s="189" t="s">
        <v>16</v>
      </c>
    </row>
    <row r="248" spans="1:8" s="88" customFormat="1" ht="25.5" customHeight="1" thickBot="1">
      <c r="A248" s="84" t="s">
        <v>989</v>
      </c>
      <c r="B248" s="190" t="s">
        <v>14</v>
      </c>
      <c r="C248" s="825" t="s">
        <v>15</v>
      </c>
      <c r="D248" s="825"/>
      <c r="E248" s="191" t="s">
        <v>16</v>
      </c>
      <c r="F248" s="191" t="s">
        <v>17</v>
      </c>
      <c r="G248" s="191" t="s">
        <v>990</v>
      </c>
      <c r="H248" s="192" t="s">
        <v>991</v>
      </c>
    </row>
    <row r="249" spans="1:8" s="83" customFormat="1" ht="12.75" customHeight="1">
      <c r="A249" s="776" t="s">
        <v>992</v>
      </c>
      <c r="B249" s="777"/>
      <c r="C249" s="777"/>
      <c r="D249" s="777"/>
      <c r="E249" s="777"/>
      <c r="F249" s="777"/>
      <c r="G249" s="777"/>
      <c r="H249" s="778"/>
    </row>
    <row r="250" spans="1:8" s="172" customFormat="1" ht="12.75" customHeight="1">
      <c r="A250" s="205" t="s">
        <v>294</v>
      </c>
      <c r="B250" s="198" t="s">
        <v>993</v>
      </c>
      <c r="C250" s="829" t="s">
        <v>1049</v>
      </c>
      <c r="D250" s="829"/>
      <c r="E250" s="176" t="s">
        <v>1038</v>
      </c>
      <c r="F250" s="177">
        <v>0.29399999999999998</v>
      </c>
      <c r="G250" s="185">
        <v>22.04</v>
      </c>
      <c r="H250" s="179">
        <f>ROUND(F250*G250,2)</f>
        <v>6.48</v>
      </c>
    </row>
    <row r="251" spans="1:8" s="172" customFormat="1" ht="12.75" customHeight="1">
      <c r="A251" s="205" t="s">
        <v>588</v>
      </c>
      <c r="B251" s="198" t="s">
        <v>995</v>
      </c>
      <c r="C251" s="829" t="s">
        <v>1079</v>
      </c>
      <c r="D251" s="829"/>
      <c r="E251" s="176" t="s">
        <v>1054</v>
      </c>
      <c r="F251" s="177">
        <v>1.44</v>
      </c>
      <c r="G251" s="185">
        <f>H2053</f>
        <v>38.950000000000003</v>
      </c>
      <c r="H251" s="179">
        <f t="shared" ref="H251:H256" si="3">ROUND(F251*G251,2)</f>
        <v>56.09</v>
      </c>
    </row>
    <row r="252" spans="1:8" s="172" customFormat="1" ht="12.75" customHeight="1">
      <c r="A252" s="205">
        <v>87878</v>
      </c>
      <c r="B252" s="198" t="s">
        <v>997</v>
      </c>
      <c r="C252" s="829" t="s">
        <v>1080</v>
      </c>
      <c r="D252" s="829"/>
      <c r="E252" s="176" t="s">
        <v>1054</v>
      </c>
      <c r="F252" s="177">
        <v>1.2</v>
      </c>
      <c r="G252" s="185">
        <v>2.78</v>
      </c>
      <c r="H252" s="179">
        <f t="shared" si="3"/>
        <v>3.34</v>
      </c>
    </row>
    <row r="253" spans="1:8" s="172" customFormat="1" ht="12.75" customHeight="1">
      <c r="A253" s="205" t="s">
        <v>670</v>
      </c>
      <c r="B253" s="198" t="s">
        <v>999</v>
      </c>
      <c r="C253" s="829" t="s">
        <v>1081</v>
      </c>
      <c r="D253" s="829"/>
      <c r="E253" s="176" t="s">
        <v>1054</v>
      </c>
      <c r="F253" s="177">
        <v>1.2</v>
      </c>
      <c r="G253" s="185">
        <f>H274</f>
        <v>22.89</v>
      </c>
      <c r="H253" s="179">
        <f t="shared" si="3"/>
        <v>27.47</v>
      </c>
    </row>
    <row r="254" spans="1:8" s="172" customFormat="1" ht="12.75" customHeight="1">
      <c r="A254" s="205" t="s">
        <v>1082</v>
      </c>
      <c r="B254" s="198" t="s">
        <v>1001</v>
      </c>
      <c r="C254" s="829" t="s">
        <v>1083</v>
      </c>
      <c r="D254" s="829"/>
      <c r="E254" s="176" t="s">
        <v>1038</v>
      </c>
      <c r="F254" s="177">
        <v>4.9000000000000002E-2</v>
      </c>
      <c r="G254" s="185">
        <v>423.71</v>
      </c>
      <c r="H254" s="179">
        <f t="shared" si="3"/>
        <v>20.76</v>
      </c>
    </row>
    <row r="255" spans="1:8" s="172" customFormat="1" ht="12.75" customHeight="1">
      <c r="A255" s="205" t="s">
        <v>717</v>
      </c>
      <c r="B255" s="198" t="s">
        <v>1004</v>
      </c>
      <c r="C255" s="829" t="s">
        <v>1084</v>
      </c>
      <c r="D255" s="829"/>
      <c r="E255" s="176" t="s">
        <v>1038</v>
      </c>
      <c r="F255" s="177">
        <v>2.5000000000000001E-2</v>
      </c>
      <c r="G255" s="185">
        <f>H301</f>
        <v>1576.6600000000003</v>
      </c>
      <c r="H255" s="179">
        <f t="shared" si="3"/>
        <v>39.42</v>
      </c>
    </row>
    <row r="256" spans="1:8" s="172" customFormat="1" ht="12.75" customHeight="1">
      <c r="A256" s="205" t="s">
        <v>380</v>
      </c>
      <c r="B256" s="198" t="s">
        <v>1085</v>
      </c>
      <c r="C256" s="829" t="s">
        <v>1086</v>
      </c>
      <c r="D256" s="829"/>
      <c r="E256" s="176" t="s">
        <v>1054</v>
      </c>
      <c r="F256" s="177">
        <v>0.25</v>
      </c>
      <c r="G256" s="185">
        <v>215.47</v>
      </c>
      <c r="H256" s="179">
        <f t="shared" si="3"/>
        <v>53.87</v>
      </c>
    </row>
    <row r="257" spans="1:8" s="172" customFormat="1" ht="12.75" customHeight="1" thickBot="1">
      <c r="A257" s="199"/>
      <c r="B257" s="200"/>
      <c r="C257" s="805"/>
      <c r="D257" s="805"/>
      <c r="E257" s="200"/>
      <c r="F257" s="200"/>
      <c r="G257" s="201"/>
      <c r="H257" s="184"/>
    </row>
    <row r="258" spans="1:8" s="88" customFormat="1" ht="5.0999999999999996" customHeight="1" thickBot="1">
      <c r="A258" s="750"/>
      <c r="B258" s="751"/>
      <c r="C258" s="751"/>
      <c r="D258" s="751"/>
      <c r="E258" s="751"/>
      <c r="F258" s="751"/>
      <c r="G258" s="751"/>
      <c r="H258" s="752"/>
    </row>
    <row r="259" spans="1:8" s="172" customFormat="1" ht="12.75" customHeight="1">
      <c r="A259" s="753" t="s">
        <v>970</v>
      </c>
      <c r="B259" s="754"/>
      <c r="C259" s="754"/>
      <c r="D259" s="754"/>
      <c r="E259" s="754"/>
      <c r="F259" s="754"/>
      <c r="G259" s="754"/>
      <c r="H259" s="121">
        <f>SUM(H250:H256)</f>
        <v>207.43</v>
      </c>
    </row>
    <row r="260" spans="1:8" s="172" customFormat="1" ht="12.75" customHeight="1">
      <c r="A260" s="755" t="s">
        <v>969</v>
      </c>
      <c r="B260" s="756"/>
      <c r="C260" s="756"/>
      <c r="D260" s="756"/>
      <c r="E260" s="756"/>
      <c r="F260" s="756"/>
      <c r="G260" s="756"/>
      <c r="H260" s="187">
        <f>H261-H259</f>
        <v>51.857500000000016</v>
      </c>
    </row>
    <row r="261" spans="1:8" s="172" customFormat="1" ht="12.75" customHeight="1" thickBot="1">
      <c r="A261" s="757" t="s">
        <v>968</v>
      </c>
      <c r="B261" s="758"/>
      <c r="C261" s="758"/>
      <c r="D261" s="758"/>
      <c r="E261" s="758"/>
      <c r="F261" s="758"/>
      <c r="G261" s="758"/>
      <c r="H261" s="107">
        <f>H259*1.25</f>
        <v>259.28750000000002</v>
      </c>
    </row>
    <row r="262" spans="1:8" s="172" customFormat="1" ht="12.75" customHeight="1" thickBot="1">
      <c r="A262" s="170"/>
      <c r="B262" s="170"/>
      <c r="C262" s="171"/>
      <c r="H262" s="173"/>
    </row>
    <row r="263" spans="1:8" s="88" customFormat="1" ht="25.5" customHeight="1">
      <c r="A263" s="188" t="s">
        <v>670</v>
      </c>
      <c r="B263" s="774" t="s">
        <v>1088</v>
      </c>
      <c r="C263" s="774"/>
      <c r="D263" s="774"/>
      <c r="E263" s="774"/>
      <c r="F263" s="774"/>
      <c r="G263" s="774"/>
      <c r="H263" s="189" t="s">
        <v>959</v>
      </c>
    </row>
    <row r="264" spans="1:8" s="88" customFormat="1" ht="25.5" customHeight="1" thickBot="1">
      <c r="A264" s="84" t="s">
        <v>989</v>
      </c>
      <c r="B264" s="190" t="s">
        <v>14</v>
      </c>
      <c r="C264" s="825" t="s">
        <v>15</v>
      </c>
      <c r="D264" s="825"/>
      <c r="E264" s="191" t="s">
        <v>16</v>
      </c>
      <c r="F264" s="191" t="s">
        <v>17</v>
      </c>
      <c r="G264" s="191" t="s">
        <v>990</v>
      </c>
      <c r="H264" s="192" t="s">
        <v>991</v>
      </c>
    </row>
    <row r="265" spans="1:8" s="83" customFormat="1" ht="12.75" customHeight="1">
      <c r="A265" s="776" t="s">
        <v>1032</v>
      </c>
      <c r="B265" s="777"/>
      <c r="C265" s="777"/>
      <c r="D265" s="777"/>
      <c r="E265" s="777"/>
      <c r="F265" s="777"/>
      <c r="G265" s="777"/>
      <c r="H265" s="778"/>
    </row>
    <row r="266" spans="1:8" s="172" customFormat="1" ht="12.75" customHeight="1">
      <c r="A266" s="206">
        <v>88309</v>
      </c>
      <c r="B266" s="207" t="s">
        <v>993</v>
      </c>
      <c r="C266" s="761" t="s">
        <v>1033</v>
      </c>
      <c r="D266" s="761"/>
      <c r="E266" s="208" t="s">
        <v>1034</v>
      </c>
      <c r="F266" s="209">
        <v>0.65</v>
      </c>
      <c r="G266" s="120">
        <v>13.77</v>
      </c>
      <c r="H266" s="210">
        <f>ROUND(F266*G266,2)</f>
        <v>8.9499999999999993</v>
      </c>
    </row>
    <row r="267" spans="1:8" s="172" customFormat="1" ht="12.75" customHeight="1">
      <c r="A267" s="206">
        <v>88316</v>
      </c>
      <c r="B267" s="207" t="s">
        <v>995</v>
      </c>
      <c r="C267" s="761" t="s">
        <v>1035</v>
      </c>
      <c r="D267" s="761"/>
      <c r="E267" s="208" t="s">
        <v>1034</v>
      </c>
      <c r="F267" s="209">
        <v>0.65</v>
      </c>
      <c r="G267" s="120">
        <v>11.02</v>
      </c>
      <c r="H267" s="210">
        <f>ROUND(F267*G267,2)</f>
        <v>7.16</v>
      </c>
    </row>
    <row r="268" spans="1:8" s="211" customFormat="1" ht="13.5">
      <c r="A268" s="879" t="s">
        <v>1016</v>
      </c>
      <c r="B268" s="880"/>
      <c r="C268" s="880"/>
      <c r="D268" s="880"/>
      <c r="E268" s="880"/>
      <c r="F268" s="880"/>
      <c r="G268" s="880"/>
      <c r="H268" s="881"/>
    </row>
    <row r="269" spans="1:8" s="172" customFormat="1" ht="12.75" customHeight="1">
      <c r="A269" s="206">
        <v>370</v>
      </c>
      <c r="B269" s="207" t="s">
        <v>1017</v>
      </c>
      <c r="C269" s="761" t="s">
        <v>1089</v>
      </c>
      <c r="D269" s="761"/>
      <c r="E269" s="208" t="s">
        <v>1003</v>
      </c>
      <c r="F269" s="209">
        <v>0.03</v>
      </c>
      <c r="G269" s="120">
        <v>57.5</v>
      </c>
      <c r="H269" s="210">
        <f>ROUND(F269*G269,2)</f>
        <v>1.73</v>
      </c>
    </row>
    <row r="270" spans="1:8" s="172" customFormat="1" ht="12.75" customHeight="1">
      <c r="A270" s="206">
        <v>1379</v>
      </c>
      <c r="B270" s="207" t="s">
        <v>1020</v>
      </c>
      <c r="C270" s="761" t="s">
        <v>1090</v>
      </c>
      <c r="D270" s="761"/>
      <c r="E270" s="208" t="s">
        <v>1091</v>
      </c>
      <c r="F270" s="209">
        <v>7.5</v>
      </c>
      <c r="G270" s="120">
        <v>0.64</v>
      </c>
      <c r="H270" s="210">
        <f>ROUND(F270*G270,2)</f>
        <v>4.8</v>
      </c>
    </row>
    <row r="271" spans="1:8" s="172" customFormat="1" ht="12.75" customHeight="1">
      <c r="A271" s="206">
        <v>148</v>
      </c>
      <c r="B271" s="207" t="s">
        <v>1060</v>
      </c>
      <c r="C271" s="761" t="s">
        <v>1092</v>
      </c>
      <c r="D271" s="761"/>
      <c r="E271" s="208" t="s">
        <v>1093</v>
      </c>
      <c r="F271" s="209">
        <v>0.03</v>
      </c>
      <c r="G271" s="120">
        <v>8.49</v>
      </c>
      <c r="H271" s="210">
        <f>ROUND(F271*G271,2)</f>
        <v>0.25</v>
      </c>
    </row>
    <row r="272" spans="1:8" s="172" customFormat="1" ht="12.75" customHeight="1" thickBot="1">
      <c r="A272" s="199"/>
      <c r="B272" s="200"/>
      <c r="C272" s="805"/>
      <c r="D272" s="805"/>
      <c r="E272" s="200"/>
      <c r="F272" s="200"/>
      <c r="G272" s="201"/>
      <c r="H272" s="184"/>
    </row>
    <row r="273" spans="1:8" s="88" customFormat="1" ht="5.0999999999999996" customHeight="1" thickBot="1">
      <c r="A273" s="750"/>
      <c r="B273" s="751"/>
      <c r="C273" s="751"/>
      <c r="D273" s="751"/>
      <c r="E273" s="751"/>
      <c r="F273" s="751"/>
      <c r="G273" s="751"/>
      <c r="H273" s="752"/>
    </row>
    <row r="274" spans="1:8" s="172" customFormat="1" ht="12.75" customHeight="1">
      <c r="A274" s="753" t="s">
        <v>970</v>
      </c>
      <c r="B274" s="754"/>
      <c r="C274" s="754"/>
      <c r="D274" s="754"/>
      <c r="E274" s="754"/>
      <c r="F274" s="754"/>
      <c r="G274" s="754"/>
      <c r="H274" s="121">
        <f>SUM(H266:H271)</f>
        <v>22.89</v>
      </c>
    </row>
    <row r="275" spans="1:8" s="172" customFormat="1" ht="12.75" customHeight="1">
      <c r="A275" s="755" t="s">
        <v>969</v>
      </c>
      <c r="B275" s="756"/>
      <c r="C275" s="756"/>
      <c r="D275" s="756"/>
      <c r="E275" s="756"/>
      <c r="F275" s="756"/>
      <c r="G275" s="756"/>
      <c r="H275" s="187">
        <f>H276-H274</f>
        <v>5.7225000000000001</v>
      </c>
    </row>
    <row r="276" spans="1:8" s="172" customFormat="1" ht="12.75" customHeight="1" thickBot="1">
      <c r="A276" s="757" t="s">
        <v>968</v>
      </c>
      <c r="B276" s="758"/>
      <c r="C276" s="758"/>
      <c r="D276" s="758"/>
      <c r="E276" s="758"/>
      <c r="F276" s="758"/>
      <c r="G276" s="758"/>
      <c r="H276" s="107">
        <f>H274*1.25</f>
        <v>28.612500000000001</v>
      </c>
    </row>
    <row r="277" spans="1:8" s="172" customFormat="1" ht="21.75" customHeight="1" thickBot="1">
      <c r="A277" s="170"/>
      <c r="B277" s="170"/>
      <c r="C277" s="171"/>
      <c r="H277" s="173"/>
    </row>
    <row r="278" spans="1:8" s="88" customFormat="1" ht="25.5" customHeight="1">
      <c r="A278" s="188" t="s">
        <v>717</v>
      </c>
      <c r="B278" s="774" t="s">
        <v>1094</v>
      </c>
      <c r="C278" s="774"/>
      <c r="D278" s="774"/>
      <c r="E278" s="774"/>
      <c r="F278" s="774"/>
      <c r="G278" s="774"/>
      <c r="H278" s="189" t="s">
        <v>1003</v>
      </c>
    </row>
    <row r="279" spans="1:8" s="88" customFormat="1" ht="25.5" customHeight="1" thickBot="1">
      <c r="A279" s="84" t="s">
        <v>989</v>
      </c>
      <c r="B279" s="202" t="s">
        <v>14</v>
      </c>
      <c r="C279" s="775" t="s">
        <v>15</v>
      </c>
      <c r="D279" s="775"/>
      <c r="E279" s="203" t="s">
        <v>16</v>
      </c>
      <c r="F279" s="203" t="s">
        <v>17</v>
      </c>
      <c r="G279" s="203" t="s">
        <v>990</v>
      </c>
      <c r="H279" s="204" t="s">
        <v>991</v>
      </c>
    </row>
    <row r="280" spans="1:8" s="83" customFormat="1" ht="12.75" customHeight="1">
      <c r="A280" s="776" t="s">
        <v>1032</v>
      </c>
      <c r="B280" s="777"/>
      <c r="C280" s="777"/>
      <c r="D280" s="777"/>
      <c r="E280" s="777"/>
      <c r="F280" s="777"/>
      <c r="G280" s="777"/>
      <c r="H280" s="778"/>
    </row>
    <row r="281" spans="1:8" ht="12.75" customHeight="1">
      <c r="A281" s="212">
        <v>88309</v>
      </c>
      <c r="B281" s="213" t="s">
        <v>993</v>
      </c>
      <c r="C281" s="761" t="s">
        <v>1033</v>
      </c>
      <c r="D281" s="761"/>
      <c r="E281" s="214" t="s">
        <v>1034</v>
      </c>
      <c r="F281" s="215">
        <v>4.6399999999999997</v>
      </c>
      <c r="G281" s="120">
        <v>13.77</v>
      </c>
      <c r="H281" s="216">
        <f t="shared" ref="H281:H286" si="4">ROUND(F281*G281,2)</f>
        <v>63.89</v>
      </c>
    </row>
    <row r="282" spans="1:8" ht="12.75" customHeight="1">
      <c r="A282" s="212">
        <v>88316</v>
      </c>
      <c r="B282" s="213" t="s">
        <v>995</v>
      </c>
      <c r="C282" s="761" t="s">
        <v>1035</v>
      </c>
      <c r="D282" s="761"/>
      <c r="E282" s="214" t="s">
        <v>1034</v>
      </c>
      <c r="F282" s="215">
        <v>10.92</v>
      </c>
      <c r="G282" s="120">
        <v>11.02</v>
      </c>
      <c r="H282" s="216">
        <f t="shared" si="4"/>
        <v>120.34</v>
      </c>
    </row>
    <row r="283" spans="1:8" ht="12.75" customHeight="1">
      <c r="A283" s="212">
        <v>88262</v>
      </c>
      <c r="B283" s="213" t="s">
        <v>997</v>
      </c>
      <c r="C283" s="760" t="s">
        <v>1095</v>
      </c>
      <c r="D283" s="760" t="s">
        <v>1034</v>
      </c>
      <c r="E283" s="214" t="s">
        <v>1034</v>
      </c>
      <c r="F283" s="215">
        <v>17.55</v>
      </c>
      <c r="G283" s="120">
        <v>13.77</v>
      </c>
      <c r="H283" s="216">
        <f t="shared" si="4"/>
        <v>241.66</v>
      </c>
    </row>
    <row r="284" spans="1:8" ht="12.75" customHeight="1">
      <c r="A284" s="212">
        <v>88239</v>
      </c>
      <c r="B284" s="213" t="s">
        <v>999</v>
      </c>
      <c r="C284" s="760" t="s">
        <v>1096</v>
      </c>
      <c r="D284" s="760" t="s">
        <v>1034</v>
      </c>
      <c r="E284" s="214" t="s">
        <v>1034</v>
      </c>
      <c r="F284" s="215">
        <v>17.55</v>
      </c>
      <c r="G284" s="120">
        <v>11.31</v>
      </c>
      <c r="H284" s="216">
        <f t="shared" si="4"/>
        <v>198.49</v>
      </c>
    </row>
    <row r="285" spans="1:8" ht="12.75" customHeight="1">
      <c r="A285" s="212">
        <v>88245</v>
      </c>
      <c r="B285" s="213" t="s">
        <v>1001</v>
      </c>
      <c r="C285" s="760" t="s">
        <v>1097</v>
      </c>
      <c r="D285" s="760" t="s">
        <v>1034</v>
      </c>
      <c r="E285" s="214" t="s">
        <v>1034</v>
      </c>
      <c r="F285" s="215">
        <v>7</v>
      </c>
      <c r="G285" s="120">
        <v>13.77</v>
      </c>
      <c r="H285" s="216">
        <f t="shared" si="4"/>
        <v>96.39</v>
      </c>
    </row>
    <row r="286" spans="1:8" ht="12.75" customHeight="1">
      <c r="A286" s="212">
        <v>88243</v>
      </c>
      <c r="B286" s="213" t="s">
        <v>1004</v>
      </c>
      <c r="C286" s="760" t="s">
        <v>1098</v>
      </c>
      <c r="D286" s="760" t="s">
        <v>1034</v>
      </c>
      <c r="E286" s="214" t="s">
        <v>1034</v>
      </c>
      <c r="F286" s="215">
        <v>7</v>
      </c>
      <c r="G286" s="120">
        <v>11.65</v>
      </c>
      <c r="H286" s="216">
        <f t="shared" si="4"/>
        <v>81.55</v>
      </c>
    </row>
    <row r="287" spans="1:8" s="211" customFormat="1" ht="12.75" customHeight="1">
      <c r="A287" s="762" t="s">
        <v>1016</v>
      </c>
      <c r="B287" s="763"/>
      <c r="C287" s="763"/>
      <c r="D287" s="763"/>
      <c r="E287" s="763"/>
      <c r="F287" s="763"/>
      <c r="G287" s="763"/>
      <c r="H287" s="764"/>
    </row>
    <row r="288" spans="1:8" ht="12.75" customHeight="1">
      <c r="A288" s="212">
        <v>27</v>
      </c>
      <c r="B288" s="213" t="s">
        <v>1017</v>
      </c>
      <c r="C288" s="760" t="s">
        <v>1099</v>
      </c>
      <c r="D288" s="760"/>
      <c r="E288" s="214" t="s">
        <v>1091</v>
      </c>
      <c r="F288" s="215">
        <v>55</v>
      </c>
      <c r="G288" s="120">
        <v>3.22</v>
      </c>
      <c r="H288" s="216">
        <f t="shared" ref="H288:H298" si="5">ROUND(F288*G288,2)</f>
        <v>177.1</v>
      </c>
    </row>
    <row r="289" spans="1:8" ht="12.75" customHeight="1">
      <c r="A289" s="212">
        <v>38</v>
      </c>
      <c r="B289" s="213" t="s">
        <v>1020</v>
      </c>
      <c r="C289" s="759" t="s">
        <v>1100</v>
      </c>
      <c r="D289" s="759"/>
      <c r="E289" s="214" t="s">
        <v>1091</v>
      </c>
      <c r="F289" s="215">
        <v>22</v>
      </c>
      <c r="G289" s="120">
        <v>3.88</v>
      </c>
      <c r="H289" s="216">
        <f t="shared" si="5"/>
        <v>85.36</v>
      </c>
    </row>
    <row r="290" spans="1:8" ht="12.75" customHeight="1">
      <c r="A290" s="212">
        <v>337</v>
      </c>
      <c r="B290" s="213" t="s">
        <v>1060</v>
      </c>
      <c r="C290" s="760" t="s">
        <v>1101</v>
      </c>
      <c r="D290" s="760" t="s">
        <v>1091</v>
      </c>
      <c r="E290" s="214" t="s">
        <v>1091</v>
      </c>
      <c r="F290" s="215">
        <v>2.5</v>
      </c>
      <c r="G290" s="120">
        <v>6.95</v>
      </c>
      <c r="H290" s="216">
        <f t="shared" si="5"/>
        <v>17.38</v>
      </c>
    </row>
    <row r="291" spans="1:8" ht="12.75" customHeight="1">
      <c r="A291" s="212">
        <v>370</v>
      </c>
      <c r="B291" s="213" t="s">
        <v>1062</v>
      </c>
      <c r="C291" s="760" t="s">
        <v>1021</v>
      </c>
      <c r="D291" s="760" t="s">
        <v>1038</v>
      </c>
      <c r="E291" s="214" t="s">
        <v>1038</v>
      </c>
      <c r="F291" s="215">
        <v>0.6139</v>
      </c>
      <c r="G291" s="120">
        <v>57.5</v>
      </c>
      <c r="H291" s="216">
        <f t="shared" si="5"/>
        <v>35.299999999999997</v>
      </c>
    </row>
    <row r="292" spans="1:8" ht="12.75" customHeight="1">
      <c r="A292" s="212">
        <v>643</v>
      </c>
      <c r="B292" s="213" t="s">
        <v>1064</v>
      </c>
      <c r="C292" s="760" t="s">
        <v>1102</v>
      </c>
      <c r="D292" s="760" t="s">
        <v>1034</v>
      </c>
      <c r="E292" s="214" t="s">
        <v>1034</v>
      </c>
      <c r="F292" s="215">
        <v>0.65</v>
      </c>
      <c r="G292" s="120">
        <v>2.73</v>
      </c>
      <c r="H292" s="216">
        <f t="shared" si="5"/>
        <v>1.77</v>
      </c>
    </row>
    <row r="293" spans="1:8" ht="12.75" customHeight="1">
      <c r="A293" s="212">
        <v>1357</v>
      </c>
      <c r="B293" s="213" t="s">
        <v>1103</v>
      </c>
      <c r="C293" s="760" t="s">
        <v>1104</v>
      </c>
      <c r="D293" s="760" t="s">
        <v>1105</v>
      </c>
      <c r="E293" s="214" t="s">
        <v>1105</v>
      </c>
      <c r="F293" s="215">
        <v>1.1404958000000001</v>
      </c>
      <c r="G293" s="120">
        <v>40.770000000000003</v>
      </c>
      <c r="H293" s="216">
        <f t="shared" si="5"/>
        <v>46.5</v>
      </c>
    </row>
    <row r="294" spans="1:8" ht="12.75" customHeight="1">
      <c r="A294" s="212">
        <v>1379</v>
      </c>
      <c r="B294" s="213" t="s">
        <v>1106</v>
      </c>
      <c r="C294" s="760" t="s">
        <v>1107</v>
      </c>
      <c r="D294" s="760" t="s">
        <v>1091</v>
      </c>
      <c r="E294" s="214" t="s">
        <v>1091</v>
      </c>
      <c r="F294" s="215">
        <v>369.6</v>
      </c>
      <c r="G294" s="120">
        <v>0.64</v>
      </c>
      <c r="H294" s="216">
        <f t="shared" si="5"/>
        <v>236.54</v>
      </c>
    </row>
    <row r="295" spans="1:8" ht="12.75" customHeight="1">
      <c r="A295" s="212">
        <v>2692</v>
      </c>
      <c r="B295" s="213" t="s">
        <v>1108</v>
      </c>
      <c r="C295" s="760" t="s">
        <v>1109</v>
      </c>
      <c r="D295" s="760" t="s">
        <v>1093</v>
      </c>
      <c r="E295" s="214" t="s">
        <v>1093</v>
      </c>
      <c r="F295" s="215">
        <v>1.2</v>
      </c>
      <c r="G295" s="120">
        <v>4.7</v>
      </c>
      <c r="H295" s="216">
        <f t="shared" si="5"/>
        <v>5.64</v>
      </c>
    </row>
    <row r="296" spans="1:8" ht="12.75" customHeight="1">
      <c r="A296" s="212">
        <v>4006</v>
      </c>
      <c r="B296" s="213" t="s">
        <v>1110</v>
      </c>
      <c r="C296" s="760" t="s">
        <v>1111</v>
      </c>
      <c r="D296" s="760" t="s">
        <v>1038</v>
      </c>
      <c r="E296" s="214" t="s">
        <v>1038</v>
      </c>
      <c r="F296" s="215">
        <v>0.12</v>
      </c>
      <c r="G296" s="120">
        <v>480.54</v>
      </c>
      <c r="H296" s="216">
        <f t="shared" si="5"/>
        <v>57.66</v>
      </c>
    </row>
    <row r="297" spans="1:8" ht="12.75" customHeight="1">
      <c r="A297" s="212">
        <v>4718</v>
      </c>
      <c r="B297" s="213" t="s">
        <v>1112</v>
      </c>
      <c r="C297" s="760" t="s">
        <v>1113</v>
      </c>
      <c r="D297" s="760" t="s">
        <v>1038</v>
      </c>
      <c r="E297" s="214" t="s">
        <v>1038</v>
      </c>
      <c r="F297" s="215">
        <v>0.878</v>
      </c>
      <c r="G297" s="120">
        <v>105</v>
      </c>
      <c r="H297" s="216">
        <f t="shared" si="5"/>
        <v>92.19</v>
      </c>
    </row>
    <row r="298" spans="1:8" ht="12.75" customHeight="1">
      <c r="A298" s="212">
        <v>5061</v>
      </c>
      <c r="B298" s="213" t="s">
        <v>1114</v>
      </c>
      <c r="C298" s="760" t="s">
        <v>1115</v>
      </c>
      <c r="D298" s="760" t="s">
        <v>1091</v>
      </c>
      <c r="E298" s="214" t="s">
        <v>1091</v>
      </c>
      <c r="F298" s="215">
        <v>2.52</v>
      </c>
      <c r="G298" s="120">
        <v>7.5</v>
      </c>
      <c r="H298" s="216">
        <f t="shared" si="5"/>
        <v>18.899999999999999</v>
      </c>
    </row>
    <row r="299" spans="1:8" ht="12.75" customHeight="1" thickBot="1">
      <c r="A299" s="217"/>
      <c r="B299" s="218"/>
      <c r="C299" s="749"/>
      <c r="D299" s="749"/>
      <c r="E299" s="219"/>
      <c r="F299" s="219"/>
      <c r="G299" s="220"/>
      <c r="H299" s="221"/>
    </row>
    <row r="300" spans="1:8" s="88" customFormat="1" ht="5.0999999999999996" customHeight="1" thickBot="1">
      <c r="A300" s="750"/>
      <c r="B300" s="751"/>
      <c r="C300" s="751"/>
      <c r="D300" s="751"/>
      <c r="E300" s="751"/>
      <c r="F300" s="751"/>
      <c r="G300" s="751"/>
      <c r="H300" s="752"/>
    </row>
    <row r="301" spans="1:8" s="172" customFormat="1" ht="12.75" customHeight="1">
      <c r="A301" s="753" t="s">
        <v>970</v>
      </c>
      <c r="B301" s="754"/>
      <c r="C301" s="754"/>
      <c r="D301" s="754"/>
      <c r="E301" s="754"/>
      <c r="F301" s="754"/>
      <c r="G301" s="754"/>
      <c r="H301" s="121">
        <f>SUM(H281:H298)</f>
        <v>1576.6600000000003</v>
      </c>
    </row>
    <row r="302" spans="1:8" s="172" customFormat="1" ht="12.75" customHeight="1">
      <c r="A302" s="755" t="s">
        <v>969</v>
      </c>
      <c r="B302" s="756"/>
      <c r="C302" s="756"/>
      <c r="D302" s="756"/>
      <c r="E302" s="756"/>
      <c r="F302" s="756"/>
      <c r="G302" s="756"/>
      <c r="H302" s="187">
        <f>H303-H301</f>
        <v>394.16499999999996</v>
      </c>
    </row>
    <row r="303" spans="1:8" s="172" customFormat="1" ht="12.75" customHeight="1" thickBot="1">
      <c r="A303" s="757" t="s">
        <v>968</v>
      </c>
      <c r="B303" s="758"/>
      <c r="C303" s="758"/>
      <c r="D303" s="758"/>
      <c r="E303" s="758"/>
      <c r="F303" s="758"/>
      <c r="G303" s="758"/>
      <c r="H303" s="107">
        <f>H301*1.25</f>
        <v>1970.8250000000003</v>
      </c>
    </row>
    <row r="304" spans="1:8" s="172" customFormat="1" ht="12.75" customHeight="1" thickBot="1">
      <c r="A304" s="170"/>
      <c r="B304" s="170"/>
      <c r="C304" s="171"/>
      <c r="H304" s="173"/>
    </row>
    <row r="305" spans="1:8" s="88" customFormat="1" ht="25.5" customHeight="1">
      <c r="A305" s="188" t="s">
        <v>132</v>
      </c>
      <c r="B305" s="774" t="s">
        <v>1116</v>
      </c>
      <c r="C305" s="774"/>
      <c r="D305" s="774"/>
      <c r="E305" s="774"/>
      <c r="F305" s="774"/>
      <c r="G305" s="774"/>
      <c r="H305" s="189" t="s">
        <v>1117</v>
      </c>
    </row>
    <row r="306" spans="1:8" s="88" customFormat="1" ht="25.5" customHeight="1" thickBot="1">
      <c r="A306" s="84" t="s">
        <v>989</v>
      </c>
      <c r="B306" s="190" t="s">
        <v>14</v>
      </c>
      <c r="C306" s="825" t="s">
        <v>15</v>
      </c>
      <c r="D306" s="825"/>
      <c r="E306" s="191" t="s">
        <v>16</v>
      </c>
      <c r="F306" s="191" t="s">
        <v>17</v>
      </c>
      <c r="G306" s="191" t="s">
        <v>990</v>
      </c>
      <c r="H306" s="192" t="s">
        <v>991</v>
      </c>
    </row>
    <row r="307" spans="1:8" s="83" customFormat="1" ht="12.75" customHeight="1">
      <c r="A307" s="776" t="s">
        <v>1032</v>
      </c>
      <c r="B307" s="777"/>
      <c r="C307" s="777"/>
      <c r="D307" s="777"/>
      <c r="E307" s="777"/>
      <c r="F307" s="777"/>
      <c r="G307" s="777"/>
      <c r="H307" s="778"/>
    </row>
    <row r="308" spans="1:8" ht="12.75" customHeight="1">
      <c r="A308" s="222">
        <v>88247</v>
      </c>
      <c r="B308" s="223" t="s">
        <v>993</v>
      </c>
      <c r="C308" s="837" t="s">
        <v>1057</v>
      </c>
      <c r="D308" s="837"/>
      <c r="E308" s="224" t="s">
        <v>1034</v>
      </c>
      <c r="F308" s="225">
        <v>1</v>
      </c>
      <c r="G308" s="226">
        <v>11.3</v>
      </c>
      <c r="H308" s="227">
        <f>ROUND(F308*G308,2)</f>
        <v>11.3</v>
      </c>
    </row>
    <row r="309" spans="1:8" ht="12.75" customHeight="1">
      <c r="A309" s="222">
        <v>88264</v>
      </c>
      <c r="B309" s="223" t="s">
        <v>995</v>
      </c>
      <c r="C309" s="837" t="s">
        <v>1056</v>
      </c>
      <c r="D309" s="837"/>
      <c r="E309" s="224" t="s">
        <v>1034</v>
      </c>
      <c r="F309" s="225">
        <v>0.9</v>
      </c>
      <c r="G309" s="226">
        <v>13.77</v>
      </c>
      <c r="H309" s="227">
        <f>ROUND(F309*G309,2)</f>
        <v>12.39</v>
      </c>
    </row>
    <row r="310" spans="1:8" s="211" customFormat="1" ht="12.75" customHeight="1">
      <c r="A310" s="838" t="s">
        <v>1016</v>
      </c>
      <c r="B310" s="839"/>
      <c r="C310" s="839"/>
      <c r="D310" s="839"/>
      <c r="E310" s="839"/>
      <c r="F310" s="839"/>
      <c r="G310" s="839"/>
      <c r="H310" s="840"/>
    </row>
    <row r="311" spans="1:8" ht="12.75" customHeight="1">
      <c r="A311" s="222">
        <v>34519</v>
      </c>
      <c r="B311" s="223" t="s">
        <v>1017</v>
      </c>
      <c r="C311" s="837" t="s">
        <v>1118</v>
      </c>
      <c r="D311" s="837"/>
      <c r="E311" s="224" t="s">
        <v>16</v>
      </c>
      <c r="F311" s="225">
        <v>1</v>
      </c>
      <c r="G311" s="226">
        <v>66.22</v>
      </c>
      <c r="H311" s="227">
        <f>ROUND(F311*G311,2)</f>
        <v>66.22</v>
      </c>
    </row>
    <row r="312" spans="1:8" ht="12.75" customHeight="1" thickBot="1">
      <c r="A312" s="217"/>
      <c r="B312" s="218"/>
      <c r="C312" s="749"/>
      <c r="D312" s="749"/>
      <c r="E312" s="219"/>
      <c r="F312" s="219"/>
      <c r="G312" s="220"/>
      <c r="H312" s="221"/>
    </row>
    <row r="313" spans="1:8" s="88" customFormat="1" ht="5.0999999999999996" customHeight="1" thickBot="1">
      <c r="A313" s="750"/>
      <c r="B313" s="751"/>
      <c r="C313" s="751"/>
      <c r="D313" s="751"/>
      <c r="E313" s="751"/>
      <c r="F313" s="751"/>
      <c r="G313" s="751"/>
      <c r="H313" s="752"/>
    </row>
    <row r="314" spans="1:8" s="172" customFormat="1" ht="12.75" customHeight="1">
      <c r="A314" s="753" t="s">
        <v>1119</v>
      </c>
      <c r="B314" s="754"/>
      <c r="C314" s="754"/>
      <c r="D314" s="754"/>
      <c r="E314" s="754"/>
      <c r="F314" s="754"/>
      <c r="G314" s="754"/>
      <c r="H314" s="121">
        <f>SUM(H308:H311)</f>
        <v>89.91</v>
      </c>
    </row>
    <row r="315" spans="1:8" s="172" customFormat="1" ht="12.75" customHeight="1">
      <c r="A315" s="755" t="s">
        <v>969</v>
      </c>
      <c r="B315" s="756"/>
      <c r="C315" s="756"/>
      <c r="D315" s="756"/>
      <c r="E315" s="756"/>
      <c r="F315" s="756"/>
      <c r="G315" s="756"/>
      <c r="H315" s="187">
        <f>H316-H314</f>
        <v>22.477499999999992</v>
      </c>
    </row>
    <row r="316" spans="1:8" s="172" customFormat="1" ht="12.75" customHeight="1" thickBot="1">
      <c r="A316" s="757" t="s">
        <v>1120</v>
      </c>
      <c r="B316" s="758"/>
      <c r="C316" s="758"/>
      <c r="D316" s="758"/>
      <c r="E316" s="758"/>
      <c r="F316" s="758"/>
      <c r="G316" s="758"/>
      <c r="H316" s="107">
        <f>H314*1.25</f>
        <v>112.38749999999999</v>
      </c>
    </row>
    <row r="317" spans="1:8" s="172" customFormat="1" ht="12.75" customHeight="1" thickBot="1">
      <c r="A317" s="170"/>
      <c r="B317" s="170"/>
      <c r="C317" s="171"/>
      <c r="H317" s="173"/>
    </row>
    <row r="318" spans="1:8" s="88" customFormat="1" ht="25.5" customHeight="1">
      <c r="A318" s="188" t="s">
        <v>133</v>
      </c>
      <c r="B318" s="774" t="s">
        <v>1121</v>
      </c>
      <c r="C318" s="774"/>
      <c r="D318" s="774"/>
      <c r="E318" s="774"/>
      <c r="F318" s="774"/>
      <c r="G318" s="774"/>
      <c r="H318" s="189" t="s">
        <v>16</v>
      </c>
    </row>
    <row r="319" spans="1:8" s="88" customFormat="1" ht="25.5" customHeight="1" thickBot="1">
      <c r="A319" s="84" t="s">
        <v>989</v>
      </c>
      <c r="B319" s="190" t="s">
        <v>14</v>
      </c>
      <c r="C319" s="825" t="s">
        <v>15</v>
      </c>
      <c r="D319" s="825"/>
      <c r="E319" s="191" t="s">
        <v>16</v>
      </c>
      <c r="F319" s="191" t="s">
        <v>17</v>
      </c>
      <c r="G319" s="191" t="s">
        <v>990</v>
      </c>
      <c r="H319" s="192" t="s">
        <v>991</v>
      </c>
    </row>
    <row r="320" spans="1:8" s="83" customFormat="1" ht="12.75" customHeight="1">
      <c r="A320" s="776" t="s">
        <v>1032</v>
      </c>
      <c r="B320" s="777"/>
      <c r="C320" s="777"/>
      <c r="D320" s="777"/>
      <c r="E320" s="777"/>
      <c r="F320" s="777"/>
      <c r="G320" s="777"/>
      <c r="H320" s="778"/>
    </row>
    <row r="321" spans="1:8" s="230" customFormat="1" ht="12.75" customHeight="1">
      <c r="A321" s="222">
        <v>88264</v>
      </c>
      <c r="B321" s="223" t="s">
        <v>995</v>
      </c>
      <c r="C321" s="837" t="s">
        <v>1056</v>
      </c>
      <c r="D321" s="837"/>
      <c r="E321" s="228" t="s">
        <v>1034</v>
      </c>
      <c r="F321" s="229">
        <v>1.1000000000000001</v>
      </c>
      <c r="G321" s="226">
        <v>13.77</v>
      </c>
      <c r="H321" s="227">
        <f>ROUND(F321*G321,2)</f>
        <v>15.15</v>
      </c>
    </row>
    <row r="322" spans="1:8" s="230" customFormat="1" ht="12.75" customHeight="1">
      <c r="A322" s="222">
        <v>88247</v>
      </c>
      <c r="B322" s="223" t="s">
        <v>993</v>
      </c>
      <c r="C322" s="837" t="s">
        <v>1057</v>
      </c>
      <c r="D322" s="837"/>
      <c r="E322" s="228" t="s">
        <v>1034</v>
      </c>
      <c r="F322" s="229">
        <v>1.1000000000000001</v>
      </c>
      <c r="G322" s="226">
        <v>11.3</v>
      </c>
      <c r="H322" s="227">
        <f>ROUND(F322*G322,2)</f>
        <v>12.43</v>
      </c>
    </row>
    <row r="323" spans="1:8" s="231" customFormat="1" ht="12.75" customHeight="1">
      <c r="A323" s="838" t="s">
        <v>1016</v>
      </c>
      <c r="B323" s="839"/>
      <c r="C323" s="839"/>
      <c r="D323" s="839"/>
      <c r="E323" s="839"/>
      <c r="F323" s="839"/>
      <c r="G323" s="839"/>
      <c r="H323" s="840"/>
    </row>
    <row r="324" spans="1:8" s="230" customFormat="1" ht="25.5" customHeight="1">
      <c r="A324" s="232">
        <v>13386</v>
      </c>
      <c r="B324" s="233" t="s">
        <v>1017</v>
      </c>
      <c r="C324" s="837" t="s">
        <v>1121</v>
      </c>
      <c r="D324" s="837"/>
      <c r="E324" s="228" t="s">
        <v>958</v>
      </c>
      <c r="F324" s="229">
        <v>1</v>
      </c>
      <c r="G324" s="226">
        <v>375.83</v>
      </c>
      <c r="H324" s="227">
        <f>ROUND(F324*G324,2)</f>
        <v>375.83</v>
      </c>
    </row>
    <row r="325" spans="1:8" s="230" customFormat="1" ht="12.75" customHeight="1" thickBot="1">
      <c r="A325" s="234"/>
      <c r="B325" s="235"/>
      <c r="C325" s="878"/>
      <c r="D325" s="878"/>
      <c r="E325" s="236"/>
      <c r="F325" s="236"/>
      <c r="G325" s="236"/>
      <c r="H325" s="237"/>
    </row>
    <row r="326" spans="1:8" s="88" customFormat="1" ht="5.0999999999999996" customHeight="1" thickBot="1">
      <c r="A326" s="750"/>
      <c r="B326" s="751"/>
      <c r="C326" s="751"/>
      <c r="D326" s="751"/>
      <c r="E326" s="751"/>
      <c r="F326" s="751"/>
      <c r="G326" s="751"/>
      <c r="H326" s="752"/>
    </row>
    <row r="327" spans="1:8" s="180" customFormat="1" ht="12.75" customHeight="1">
      <c r="A327" s="753" t="s">
        <v>970</v>
      </c>
      <c r="B327" s="754"/>
      <c r="C327" s="754"/>
      <c r="D327" s="754"/>
      <c r="E327" s="754"/>
      <c r="F327" s="754"/>
      <c r="G327" s="754"/>
      <c r="H327" s="121">
        <f>SUM(H321:H324)</f>
        <v>403.40999999999997</v>
      </c>
    </row>
    <row r="328" spans="1:8" s="180" customFormat="1" ht="12.75" customHeight="1">
      <c r="A328" s="755" t="s">
        <v>969</v>
      </c>
      <c r="B328" s="756"/>
      <c r="C328" s="756"/>
      <c r="D328" s="756"/>
      <c r="E328" s="756"/>
      <c r="F328" s="756"/>
      <c r="G328" s="756"/>
      <c r="H328" s="187">
        <f>H329-H327</f>
        <v>100.85249999999996</v>
      </c>
    </row>
    <row r="329" spans="1:8" s="180" customFormat="1" ht="12.75" customHeight="1" thickBot="1">
      <c r="A329" s="757" t="s">
        <v>968</v>
      </c>
      <c r="B329" s="758"/>
      <c r="C329" s="758"/>
      <c r="D329" s="758"/>
      <c r="E329" s="758"/>
      <c r="F329" s="758"/>
      <c r="G329" s="758"/>
      <c r="H329" s="107">
        <f>H327*1.25</f>
        <v>504.26249999999993</v>
      </c>
    </row>
    <row r="330" spans="1:8" s="172" customFormat="1" ht="12.75" customHeight="1" thickBot="1">
      <c r="A330" s="170"/>
      <c r="B330" s="170"/>
      <c r="C330" s="171"/>
      <c r="H330" s="173"/>
    </row>
    <row r="331" spans="1:8" s="88" customFormat="1" ht="25.5" customHeight="1">
      <c r="A331" s="188" t="s">
        <v>288</v>
      </c>
      <c r="B331" s="774" t="s">
        <v>1122</v>
      </c>
      <c r="C331" s="774"/>
      <c r="D331" s="774"/>
      <c r="E331" s="774"/>
      <c r="F331" s="774"/>
      <c r="G331" s="774"/>
      <c r="H331" s="189" t="s">
        <v>959</v>
      </c>
    </row>
    <row r="332" spans="1:8" s="88" customFormat="1" ht="25.5" customHeight="1" thickBot="1">
      <c r="A332" s="84" t="s">
        <v>989</v>
      </c>
      <c r="B332" s="190" t="s">
        <v>14</v>
      </c>
      <c r="C332" s="825" t="s">
        <v>15</v>
      </c>
      <c r="D332" s="825"/>
      <c r="E332" s="191" t="s">
        <v>16</v>
      </c>
      <c r="F332" s="191" t="s">
        <v>17</v>
      </c>
      <c r="G332" s="191" t="s">
        <v>990</v>
      </c>
      <c r="H332" s="192" t="s">
        <v>991</v>
      </c>
    </row>
    <row r="333" spans="1:8" s="83" customFormat="1" ht="12.75" customHeight="1">
      <c r="A333" s="776" t="s">
        <v>1032</v>
      </c>
      <c r="B333" s="777"/>
      <c r="C333" s="777"/>
      <c r="D333" s="777"/>
      <c r="E333" s="777"/>
      <c r="F333" s="777"/>
      <c r="G333" s="777"/>
      <c r="H333" s="778"/>
    </row>
    <row r="334" spans="1:8" s="230" customFormat="1" ht="12.75" customHeight="1">
      <c r="A334" s="212">
        <v>88309</v>
      </c>
      <c r="B334" s="213" t="s">
        <v>993</v>
      </c>
      <c r="C334" s="761" t="s">
        <v>1033</v>
      </c>
      <c r="D334" s="761"/>
      <c r="E334" s="144" t="s">
        <v>1034</v>
      </c>
      <c r="F334" s="238">
        <v>0.13</v>
      </c>
      <c r="G334" s="120">
        <v>13.77</v>
      </c>
      <c r="H334" s="216">
        <f>ROUND(F334*G334,2)</f>
        <v>1.79</v>
      </c>
    </row>
    <row r="335" spans="1:8" s="230" customFormat="1" ht="12.75" customHeight="1">
      <c r="A335" s="212">
        <v>88316</v>
      </c>
      <c r="B335" s="213" t="s">
        <v>995</v>
      </c>
      <c r="C335" s="761" t="s">
        <v>1035</v>
      </c>
      <c r="D335" s="761"/>
      <c r="E335" s="144" t="s">
        <v>1034</v>
      </c>
      <c r="F335" s="238">
        <v>1.3</v>
      </c>
      <c r="G335" s="120">
        <v>11.02</v>
      </c>
      <c r="H335" s="216">
        <f>ROUND(F335*G335,2)</f>
        <v>14.33</v>
      </c>
    </row>
    <row r="336" spans="1:8" s="230" customFormat="1" ht="12.75" customHeight="1" thickBot="1">
      <c r="A336" s="239"/>
      <c r="B336" s="240"/>
      <c r="C336" s="836"/>
      <c r="D336" s="836"/>
      <c r="E336" s="241"/>
      <c r="F336" s="241"/>
      <c r="G336" s="242"/>
      <c r="H336" s="221"/>
    </row>
    <row r="337" spans="1:8" s="88" customFormat="1" ht="5.0999999999999996" customHeight="1" thickBot="1">
      <c r="A337" s="750"/>
      <c r="B337" s="751"/>
      <c r="C337" s="751"/>
      <c r="D337" s="751"/>
      <c r="E337" s="751"/>
      <c r="F337" s="751"/>
      <c r="G337" s="751"/>
      <c r="H337" s="752"/>
    </row>
    <row r="338" spans="1:8" s="180" customFormat="1" ht="12.75" customHeight="1">
      <c r="A338" s="753" t="s">
        <v>970</v>
      </c>
      <c r="B338" s="754"/>
      <c r="C338" s="754"/>
      <c r="D338" s="754"/>
      <c r="E338" s="754"/>
      <c r="F338" s="754"/>
      <c r="G338" s="754"/>
      <c r="H338" s="121">
        <f>SUM(H334:H335)</f>
        <v>16.12</v>
      </c>
    </row>
    <row r="339" spans="1:8" s="180" customFormat="1" ht="12.75" customHeight="1">
      <c r="A339" s="755" t="s">
        <v>969</v>
      </c>
      <c r="B339" s="756"/>
      <c r="C339" s="756"/>
      <c r="D339" s="756"/>
      <c r="E339" s="756"/>
      <c r="F339" s="756"/>
      <c r="G339" s="756"/>
      <c r="H339" s="187">
        <f>H340-H338</f>
        <v>4.0300000000000011</v>
      </c>
    </row>
    <row r="340" spans="1:8" s="180" customFormat="1" ht="12.75" customHeight="1" thickBot="1">
      <c r="A340" s="757" t="s">
        <v>968</v>
      </c>
      <c r="B340" s="758"/>
      <c r="C340" s="758"/>
      <c r="D340" s="758"/>
      <c r="E340" s="758"/>
      <c r="F340" s="758"/>
      <c r="G340" s="758"/>
      <c r="H340" s="107">
        <f>H338*1.25</f>
        <v>20.150000000000002</v>
      </c>
    </row>
    <row r="341" spans="1:8" s="172" customFormat="1" ht="15" customHeight="1" thickBot="1">
      <c r="A341" s="170"/>
      <c r="B341" s="170"/>
      <c r="C341" s="171"/>
      <c r="H341" s="173"/>
    </row>
    <row r="342" spans="1:8" s="88" customFormat="1" ht="25.5" customHeight="1">
      <c r="A342" s="188" t="s">
        <v>181</v>
      </c>
      <c r="B342" s="774" t="s">
        <v>1123</v>
      </c>
      <c r="C342" s="774"/>
      <c r="D342" s="774"/>
      <c r="E342" s="774"/>
      <c r="F342" s="774"/>
      <c r="G342" s="774"/>
      <c r="H342" s="189" t="s">
        <v>959</v>
      </c>
    </row>
    <row r="343" spans="1:8" s="88" customFormat="1" ht="25.5" customHeight="1" thickBot="1">
      <c r="A343" s="84" t="s">
        <v>989</v>
      </c>
      <c r="B343" s="190" t="s">
        <v>14</v>
      </c>
      <c r="C343" s="825" t="s">
        <v>15</v>
      </c>
      <c r="D343" s="825"/>
      <c r="E343" s="191" t="s">
        <v>16</v>
      </c>
      <c r="F343" s="191" t="s">
        <v>17</v>
      </c>
      <c r="G343" s="191" t="s">
        <v>990</v>
      </c>
      <c r="H343" s="192" t="s">
        <v>991</v>
      </c>
    </row>
    <row r="344" spans="1:8" s="83" customFormat="1" ht="12.75" customHeight="1">
      <c r="A344" s="776" t="s">
        <v>1032</v>
      </c>
      <c r="B344" s="777"/>
      <c r="C344" s="777"/>
      <c r="D344" s="777"/>
      <c r="E344" s="777"/>
      <c r="F344" s="777"/>
      <c r="G344" s="777"/>
      <c r="H344" s="778"/>
    </row>
    <row r="345" spans="1:8" s="230" customFormat="1" ht="12.75" customHeight="1">
      <c r="A345" s="212">
        <v>88316</v>
      </c>
      <c r="B345" s="243" t="s">
        <v>993</v>
      </c>
      <c r="C345" s="761" t="s">
        <v>1035</v>
      </c>
      <c r="D345" s="761"/>
      <c r="E345" s="144" t="s">
        <v>1034</v>
      </c>
      <c r="F345" s="238">
        <v>0.2</v>
      </c>
      <c r="G345" s="120">
        <v>11.02</v>
      </c>
      <c r="H345" s="216">
        <f>ROUND(F345*G345,2)</f>
        <v>2.2000000000000002</v>
      </c>
    </row>
    <row r="346" spans="1:8" s="231" customFormat="1" ht="12.75" customHeight="1">
      <c r="A346" s="762" t="s">
        <v>1016</v>
      </c>
      <c r="B346" s="763"/>
      <c r="C346" s="763"/>
      <c r="D346" s="763"/>
      <c r="E346" s="763"/>
      <c r="F346" s="763"/>
      <c r="G346" s="763"/>
      <c r="H346" s="764"/>
    </row>
    <row r="347" spans="1:8" s="230" customFormat="1" ht="25.5" customHeight="1">
      <c r="A347" s="244">
        <v>1513</v>
      </c>
      <c r="B347" s="243" t="s">
        <v>1017</v>
      </c>
      <c r="C347" s="760" t="s">
        <v>1124</v>
      </c>
      <c r="D347" s="760"/>
      <c r="E347" s="144" t="s">
        <v>1034</v>
      </c>
      <c r="F347" s="238">
        <v>0.2</v>
      </c>
      <c r="G347" s="120">
        <v>18.75</v>
      </c>
      <c r="H347" s="216">
        <f>ROUND(F347*G347,2)</f>
        <v>3.75</v>
      </c>
    </row>
    <row r="348" spans="1:8" s="172" customFormat="1" ht="13.5" thickBot="1">
      <c r="A348" s="195"/>
      <c r="B348" s="196"/>
      <c r="C348" s="876"/>
      <c r="D348" s="876"/>
      <c r="E348" s="196"/>
      <c r="F348" s="196"/>
      <c r="G348" s="197"/>
      <c r="H348" s="104"/>
    </row>
    <row r="349" spans="1:8" s="88" customFormat="1" ht="5.0999999999999996" customHeight="1" thickBot="1">
      <c r="A349" s="750"/>
      <c r="B349" s="751"/>
      <c r="C349" s="751"/>
      <c r="D349" s="751"/>
      <c r="E349" s="751"/>
      <c r="F349" s="751"/>
      <c r="G349" s="751"/>
      <c r="H349" s="752"/>
    </row>
    <row r="350" spans="1:8" s="180" customFormat="1" ht="12.75" customHeight="1">
      <c r="A350" s="753" t="s">
        <v>970</v>
      </c>
      <c r="B350" s="754"/>
      <c r="C350" s="754"/>
      <c r="D350" s="754"/>
      <c r="E350" s="754"/>
      <c r="F350" s="754"/>
      <c r="G350" s="754"/>
      <c r="H350" s="121">
        <f>SUM(H345:H347)</f>
        <v>5.95</v>
      </c>
    </row>
    <row r="351" spans="1:8" s="180" customFormat="1" ht="12.75" customHeight="1">
      <c r="A351" s="755" t="s">
        <v>969</v>
      </c>
      <c r="B351" s="756"/>
      <c r="C351" s="756"/>
      <c r="D351" s="756"/>
      <c r="E351" s="756"/>
      <c r="F351" s="756"/>
      <c r="G351" s="756"/>
      <c r="H351" s="187">
        <f>H352-H350</f>
        <v>1.4874999999999998</v>
      </c>
    </row>
    <row r="352" spans="1:8" s="180" customFormat="1" ht="12.75" customHeight="1" thickBot="1">
      <c r="A352" s="757" t="s">
        <v>968</v>
      </c>
      <c r="B352" s="758"/>
      <c r="C352" s="758"/>
      <c r="D352" s="758"/>
      <c r="E352" s="758"/>
      <c r="F352" s="758"/>
      <c r="G352" s="758"/>
      <c r="H352" s="107">
        <f>H350*1.25</f>
        <v>7.4375</v>
      </c>
    </row>
    <row r="353" spans="1:8" s="172" customFormat="1" ht="12.75" customHeight="1" thickBot="1">
      <c r="A353" s="170"/>
      <c r="B353" s="170"/>
      <c r="C353" s="171"/>
      <c r="H353" s="173"/>
    </row>
    <row r="354" spans="1:8" s="88" customFormat="1" ht="25.5" customHeight="1">
      <c r="A354" s="188" t="s">
        <v>184</v>
      </c>
      <c r="B354" s="774" t="s">
        <v>1125</v>
      </c>
      <c r="C354" s="774"/>
      <c r="D354" s="774"/>
      <c r="E354" s="774"/>
      <c r="F354" s="774"/>
      <c r="G354" s="774"/>
      <c r="H354" s="189" t="s">
        <v>16</v>
      </c>
    </row>
    <row r="355" spans="1:8" s="88" customFormat="1" ht="25.5" customHeight="1" thickBot="1">
      <c r="A355" s="84" t="s">
        <v>989</v>
      </c>
      <c r="B355" s="190" t="s">
        <v>14</v>
      </c>
      <c r="C355" s="825" t="s">
        <v>15</v>
      </c>
      <c r="D355" s="825"/>
      <c r="E355" s="191" t="s">
        <v>16</v>
      </c>
      <c r="F355" s="191" t="s">
        <v>17</v>
      </c>
      <c r="G355" s="191" t="s">
        <v>990</v>
      </c>
      <c r="H355" s="192" t="s">
        <v>991</v>
      </c>
    </row>
    <row r="356" spans="1:8" s="83" customFormat="1" ht="12.75" customHeight="1">
      <c r="A356" s="776" t="s">
        <v>1032</v>
      </c>
      <c r="B356" s="777"/>
      <c r="C356" s="777"/>
      <c r="D356" s="777"/>
      <c r="E356" s="777"/>
      <c r="F356" s="777"/>
      <c r="G356" s="777"/>
      <c r="H356" s="778"/>
    </row>
    <row r="357" spans="1:8" s="230" customFormat="1" ht="12.75" customHeight="1">
      <c r="A357" s="244">
        <v>7592</v>
      </c>
      <c r="B357" s="243" t="s">
        <v>993</v>
      </c>
      <c r="C357" s="760" t="s">
        <v>1126</v>
      </c>
      <c r="D357" s="760"/>
      <c r="E357" s="144" t="s">
        <v>1034</v>
      </c>
      <c r="F357" s="238">
        <v>0.05</v>
      </c>
      <c r="G357" s="120">
        <v>18.39</v>
      </c>
      <c r="H357" s="216">
        <f>ROUND(F357*G357,2)</f>
        <v>0.92</v>
      </c>
    </row>
    <row r="358" spans="1:8" s="230" customFormat="1" ht="12.75" customHeight="1">
      <c r="A358" s="244">
        <v>88262</v>
      </c>
      <c r="B358" s="243" t="s">
        <v>995</v>
      </c>
      <c r="C358" s="760" t="s">
        <v>1095</v>
      </c>
      <c r="D358" s="760"/>
      <c r="E358" s="144" t="s">
        <v>1034</v>
      </c>
      <c r="F358" s="238">
        <v>0.2</v>
      </c>
      <c r="G358" s="120">
        <v>13.77</v>
      </c>
      <c r="H358" s="216">
        <f>ROUND(F358*G358,2)</f>
        <v>2.75</v>
      </c>
    </row>
    <row r="359" spans="1:8" s="230" customFormat="1" ht="12.75" customHeight="1">
      <c r="A359" s="212">
        <v>88316</v>
      </c>
      <c r="B359" s="243" t="s">
        <v>997</v>
      </c>
      <c r="C359" s="761" t="s">
        <v>1035</v>
      </c>
      <c r="D359" s="761"/>
      <c r="E359" s="144" t="s">
        <v>1034</v>
      </c>
      <c r="F359" s="238">
        <v>0.2</v>
      </c>
      <c r="G359" s="120">
        <v>11.02</v>
      </c>
      <c r="H359" s="216">
        <f>ROUND(F359*G359,2)</f>
        <v>2.2000000000000002</v>
      </c>
    </row>
    <row r="360" spans="1:8" s="231" customFormat="1" ht="12.75" customHeight="1">
      <c r="A360" s="762" t="s">
        <v>1016</v>
      </c>
      <c r="B360" s="763"/>
      <c r="C360" s="763"/>
      <c r="D360" s="763"/>
      <c r="E360" s="763"/>
      <c r="F360" s="763"/>
      <c r="G360" s="763"/>
      <c r="H360" s="764"/>
    </row>
    <row r="361" spans="1:8" s="230" customFormat="1" ht="12.75" customHeight="1">
      <c r="A361" s="244">
        <v>4433</v>
      </c>
      <c r="B361" s="243" t="s">
        <v>1017</v>
      </c>
      <c r="C361" s="760" t="s">
        <v>1127</v>
      </c>
      <c r="D361" s="760"/>
      <c r="E361" s="144" t="s">
        <v>16</v>
      </c>
      <c r="F361" s="229">
        <v>1</v>
      </c>
      <c r="G361" s="120">
        <v>7.49</v>
      </c>
      <c r="H361" s="216">
        <f>ROUND(F361*G361,2)</f>
        <v>7.49</v>
      </c>
    </row>
    <row r="362" spans="1:8" s="230" customFormat="1" ht="12.75" customHeight="1">
      <c r="A362" s="244">
        <v>7247</v>
      </c>
      <c r="B362" s="243" t="s">
        <v>1020</v>
      </c>
      <c r="C362" s="760" t="s">
        <v>1128</v>
      </c>
      <c r="D362" s="760"/>
      <c r="E362" s="144" t="s">
        <v>1034</v>
      </c>
      <c r="F362" s="238">
        <v>0.05</v>
      </c>
      <c r="G362" s="120">
        <v>2.25</v>
      </c>
      <c r="H362" s="216">
        <f>ROUND(F362*G362,2)</f>
        <v>0.11</v>
      </c>
    </row>
    <row r="363" spans="1:8" s="172" customFormat="1" ht="13.5" thickBot="1">
      <c r="A363" s="195"/>
      <c r="B363" s="196"/>
      <c r="C363" s="876"/>
      <c r="D363" s="876"/>
      <c r="E363" s="196"/>
      <c r="F363" s="196"/>
      <c r="G363" s="197"/>
      <c r="H363" s="104"/>
    </row>
    <row r="364" spans="1:8" s="88" customFormat="1" ht="5.0999999999999996" customHeight="1" thickBot="1">
      <c r="A364" s="750"/>
      <c r="B364" s="751"/>
      <c r="C364" s="751"/>
      <c r="D364" s="751"/>
      <c r="E364" s="751"/>
      <c r="F364" s="751"/>
      <c r="G364" s="751"/>
      <c r="H364" s="752"/>
    </row>
    <row r="365" spans="1:8" s="180" customFormat="1" ht="12.75" customHeight="1">
      <c r="A365" s="753" t="s">
        <v>970</v>
      </c>
      <c r="B365" s="754"/>
      <c r="C365" s="754"/>
      <c r="D365" s="754"/>
      <c r="E365" s="754"/>
      <c r="F365" s="754"/>
      <c r="G365" s="754"/>
      <c r="H365" s="121">
        <f>SUM(H357:H362)</f>
        <v>13.469999999999999</v>
      </c>
    </row>
    <row r="366" spans="1:8" s="180" customFormat="1" ht="12.75" customHeight="1">
      <c r="A366" s="755" t="s">
        <v>969</v>
      </c>
      <c r="B366" s="756"/>
      <c r="C366" s="756"/>
      <c r="D366" s="756"/>
      <c r="E366" s="756"/>
      <c r="F366" s="756"/>
      <c r="G366" s="756"/>
      <c r="H366" s="187">
        <f>H367-H365</f>
        <v>3.3674999999999997</v>
      </c>
    </row>
    <row r="367" spans="1:8" s="180" customFormat="1" ht="12.75" customHeight="1" thickBot="1">
      <c r="A367" s="757" t="s">
        <v>968</v>
      </c>
      <c r="B367" s="758"/>
      <c r="C367" s="758"/>
      <c r="D367" s="758"/>
      <c r="E367" s="758"/>
      <c r="F367" s="758"/>
      <c r="G367" s="758"/>
      <c r="H367" s="107">
        <f>H365*1.25</f>
        <v>16.837499999999999</v>
      </c>
    </row>
    <row r="368" spans="1:8" s="172" customFormat="1" ht="12.75" customHeight="1" thickBot="1">
      <c r="A368" s="170"/>
      <c r="B368" s="170"/>
      <c r="C368" s="171"/>
      <c r="H368" s="173"/>
    </row>
    <row r="369" spans="1:8" s="88" customFormat="1" ht="25.5" customHeight="1">
      <c r="A369" s="188" t="s">
        <v>190</v>
      </c>
      <c r="B369" s="774" t="s">
        <v>1129</v>
      </c>
      <c r="C369" s="774"/>
      <c r="D369" s="774"/>
      <c r="E369" s="774"/>
      <c r="F369" s="774"/>
      <c r="G369" s="774"/>
      <c r="H369" s="189" t="s">
        <v>16</v>
      </c>
    </row>
    <row r="370" spans="1:8" s="88" customFormat="1" ht="25.5" customHeight="1" thickBot="1">
      <c r="A370" s="84" t="s">
        <v>989</v>
      </c>
      <c r="B370" s="190" t="s">
        <v>14</v>
      </c>
      <c r="C370" s="825" t="s">
        <v>15</v>
      </c>
      <c r="D370" s="825"/>
      <c r="E370" s="191" t="s">
        <v>16</v>
      </c>
      <c r="F370" s="191" t="s">
        <v>17</v>
      </c>
      <c r="G370" s="191" t="s">
        <v>990</v>
      </c>
      <c r="H370" s="192" t="s">
        <v>991</v>
      </c>
    </row>
    <row r="371" spans="1:8" s="83" customFormat="1" ht="12.75" customHeight="1">
      <c r="A371" s="776" t="s">
        <v>1016</v>
      </c>
      <c r="B371" s="777"/>
      <c r="C371" s="777"/>
      <c r="D371" s="777"/>
      <c r="E371" s="777"/>
      <c r="F371" s="777"/>
      <c r="G371" s="777"/>
      <c r="H371" s="778"/>
    </row>
    <row r="372" spans="1:8" s="230" customFormat="1" ht="12.75" customHeight="1">
      <c r="A372" s="244" t="s">
        <v>138</v>
      </c>
      <c r="B372" s="243" t="s">
        <v>993</v>
      </c>
      <c r="C372" s="760" t="s">
        <v>1130</v>
      </c>
      <c r="D372" s="760"/>
      <c r="E372" s="144" t="s">
        <v>16</v>
      </c>
      <c r="F372" s="238">
        <v>1</v>
      </c>
      <c r="G372" s="120">
        <v>51.78</v>
      </c>
      <c r="H372" s="216">
        <f>ROUND(F372*G372,2)</f>
        <v>51.78</v>
      </c>
    </row>
    <row r="373" spans="1:8" s="230" customFormat="1" ht="12.75" customHeight="1">
      <c r="A373" s="244">
        <v>3993</v>
      </c>
      <c r="B373" s="243" t="s">
        <v>995</v>
      </c>
      <c r="C373" s="760" t="s">
        <v>1131</v>
      </c>
      <c r="D373" s="760"/>
      <c r="E373" s="144" t="s">
        <v>959</v>
      </c>
      <c r="F373" s="238">
        <v>0.2</v>
      </c>
      <c r="G373" s="120">
        <v>50</v>
      </c>
      <c r="H373" s="216">
        <f>ROUND(F373*G373,2)</f>
        <v>10</v>
      </c>
    </row>
    <row r="374" spans="1:8" s="231" customFormat="1" ht="12.75" customHeight="1">
      <c r="A374" s="762" t="s">
        <v>992</v>
      </c>
      <c r="B374" s="763"/>
      <c r="C374" s="763"/>
      <c r="D374" s="763"/>
      <c r="E374" s="763"/>
      <c r="F374" s="763"/>
      <c r="G374" s="763"/>
      <c r="H374" s="764"/>
    </row>
    <row r="375" spans="1:8" s="230" customFormat="1" ht="12.75" customHeight="1">
      <c r="A375" s="244" t="s">
        <v>294</v>
      </c>
      <c r="B375" s="243" t="s">
        <v>1017</v>
      </c>
      <c r="C375" s="760" t="s">
        <v>1049</v>
      </c>
      <c r="D375" s="760"/>
      <c r="E375" s="144" t="s">
        <v>1003</v>
      </c>
      <c r="F375" s="238">
        <v>0.05</v>
      </c>
      <c r="G375" s="120">
        <v>22.04</v>
      </c>
      <c r="H375" s="216">
        <f>ROUND(F375*G375,2)</f>
        <v>1.1000000000000001</v>
      </c>
    </row>
    <row r="376" spans="1:8" s="230" customFormat="1" ht="12.75" customHeight="1">
      <c r="A376" s="244">
        <v>73361</v>
      </c>
      <c r="B376" s="243" t="s">
        <v>1020</v>
      </c>
      <c r="C376" s="760" t="s">
        <v>1051</v>
      </c>
      <c r="D376" s="760"/>
      <c r="E376" s="144" t="s">
        <v>1003</v>
      </c>
      <c r="F376" s="238">
        <v>0.04</v>
      </c>
      <c r="G376" s="120">
        <v>379.51</v>
      </c>
      <c r="H376" s="216">
        <f>ROUND(F376*G376,2)</f>
        <v>15.18</v>
      </c>
    </row>
    <row r="377" spans="1:8" s="230" customFormat="1" ht="12.75" customHeight="1">
      <c r="A377" s="244" t="s">
        <v>1132</v>
      </c>
      <c r="B377" s="243" t="s">
        <v>1060</v>
      </c>
      <c r="C377" s="760" t="s">
        <v>1133</v>
      </c>
      <c r="D377" s="760"/>
      <c r="E377" s="144" t="s">
        <v>959</v>
      </c>
      <c r="F377" s="238">
        <v>1.6</v>
      </c>
      <c r="G377" s="120">
        <v>11.39</v>
      </c>
      <c r="H377" s="216">
        <f>ROUND(F377*G377,2)</f>
        <v>18.22</v>
      </c>
    </row>
    <row r="378" spans="1:8" s="172" customFormat="1" ht="13.5" thickBot="1">
      <c r="A378" s="195"/>
      <c r="B378" s="196"/>
      <c r="C378" s="876"/>
      <c r="D378" s="876"/>
      <c r="E378" s="196"/>
      <c r="F378" s="196"/>
      <c r="G378" s="197"/>
      <c r="H378" s="104"/>
    </row>
    <row r="379" spans="1:8" s="88" customFormat="1" ht="5.0999999999999996" customHeight="1" thickBot="1">
      <c r="A379" s="750"/>
      <c r="B379" s="751"/>
      <c r="C379" s="751"/>
      <c r="D379" s="751"/>
      <c r="E379" s="751"/>
      <c r="F379" s="751"/>
      <c r="G379" s="751"/>
      <c r="H379" s="752"/>
    </row>
    <row r="380" spans="1:8" s="180" customFormat="1" ht="12.75" customHeight="1">
      <c r="A380" s="753" t="s">
        <v>970</v>
      </c>
      <c r="B380" s="754"/>
      <c r="C380" s="754"/>
      <c r="D380" s="754"/>
      <c r="E380" s="754"/>
      <c r="F380" s="754"/>
      <c r="G380" s="754"/>
      <c r="H380" s="121">
        <f>SUM(H372:H377)</f>
        <v>96.28</v>
      </c>
    </row>
    <row r="381" spans="1:8" s="180" customFormat="1" ht="12.75" customHeight="1">
      <c r="A381" s="755" t="s">
        <v>969</v>
      </c>
      <c r="B381" s="756"/>
      <c r="C381" s="756"/>
      <c r="D381" s="756"/>
      <c r="E381" s="756"/>
      <c r="F381" s="756"/>
      <c r="G381" s="756"/>
      <c r="H381" s="187">
        <f>H382-H380</f>
        <v>24.069999999999993</v>
      </c>
    </row>
    <row r="382" spans="1:8" s="180" customFormat="1" ht="12.75" customHeight="1" thickBot="1">
      <c r="A382" s="757" t="s">
        <v>968</v>
      </c>
      <c r="B382" s="758"/>
      <c r="C382" s="758"/>
      <c r="D382" s="758"/>
      <c r="E382" s="758"/>
      <c r="F382" s="758"/>
      <c r="G382" s="758"/>
      <c r="H382" s="107">
        <f>H380*1.25</f>
        <v>120.35</v>
      </c>
    </row>
    <row r="383" spans="1:8" s="172" customFormat="1" ht="12.75" customHeight="1" thickBot="1">
      <c r="A383" s="108"/>
      <c r="B383" s="109"/>
      <c r="C383" s="108"/>
      <c r="D383" s="108"/>
      <c r="E383" s="108"/>
      <c r="F383" s="108"/>
      <c r="G383" s="108"/>
      <c r="H383" s="119"/>
    </row>
    <row r="384" spans="1:8" s="88" customFormat="1" ht="25.5" customHeight="1">
      <c r="A384" s="188" t="s">
        <v>193</v>
      </c>
      <c r="B384" s="774" t="s">
        <v>1134</v>
      </c>
      <c r="C384" s="774"/>
      <c r="D384" s="774"/>
      <c r="E384" s="774"/>
      <c r="F384" s="774"/>
      <c r="G384" s="774"/>
      <c r="H384" s="189" t="s">
        <v>16</v>
      </c>
    </row>
    <row r="385" spans="1:8" s="88" customFormat="1" ht="25.5" customHeight="1" thickBot="1">
      <c r="A385" s="84" t="s">
        <v>989</v>
      </c>
      <c r="B385" s="190" t="s">
        <v>14</v>
      </c>
      <c r="C385" s="825" t="s">
        <v>15</v>
      </c>
      <c r="D385" s="825"/>
      <c r="E385" s="191" t="s">
        <v>16</v>
      </c>
      <c r="F385" s="191" t="s">
        <v>17</v>
      </c>
      <c r="G385" s="191" t="s">
        <v>990</v>
      </c>
      <c r="H385" s="192" t="s">
        <v>991</v>
      </c>
    </row>
    <row r="386" spans="1:8" s="83" customFormat="1" ht="12.75" customHeight="1">
      <c r="A386" s="776" t="s">
        <v>1032</v>
      </c>
      <c r="B386" s="777"/>
      <c r="C386" s="777"/>
      <c r="D386" s="777"/>
      <c r="E386" s="777"/>
      <c r="F386" s="777"/>
      <c r="G386" s="777"/>
      <c r="H386" s="778"/>
    </row>
    <row r="387" spans="1:8" s="230" customFormat="1" ht="16.5" customHeight="1">
      <c r="A387" s="244">
        <v>7592</v>
      </c>
      <c r="B387" s="243" t="s">
        <v>993</v>
      </c>
      <c r="C387" s="760" t="s">
        <v>1126</v>
      </c>
      <c r="D387" s="760"/>
      <c r="E387" s="144" t="s">
        <v>1034</v>
      </c>
      <c r="F387" s="238">
        <v>0.24</v>
      </c>
      <c r="G387" s="120">
        <v>18.39</v>
      </c>
      <c r="H387" s="216">
        <f>ROUND(F387*G387,2)</f>
        <v>4.41</v>
      </c>
    </row>
    <row r="388" spans="1:8" s="230" customFormat="1" ht="16.5" customHeight="1">
      <c r="A388" s="244">
        <v>2357</v>
      </c>
      <c r="B388" s="243" t="s">
        <v>995</v>
      </c>
      <c r="C388" s="760" t="s">
        <v>1135</v>
      </c>
      <c r="D388" s="760"/>
      <c r="E388" s="144" t="s">
        <v>1034</v>
      </c>
      <c r="F388" s="238">
        <v>0.24</v>
      </c>
      <c r="G388" s="120">
        <v>14.59</v>
      </c>
      <c r="H388" s="216">
        <f>ROUND(F388*G388,2)</f>
        <v>3.5</v>
      </c>
    </row>
    <row r="389" spans="1:8" s="230" customFormat="1" ht="16.5" customHeight="1">
      <c r="A389" s="244">
        <v>4095</v>
      </c>
      <c r="B389" s="243" t="s">
        <v>997</v>
      </c>
      <c r="C389" s="760" t="s">
        <v>1136</v>
      </c>
      <c r="D389" s="760"/>
      <c r="E389" s="144" t="s">
        <v>1034</v>
      </c>
      <c r="F389" s="238">
        <v>0.12</v>
      </c>
      <c r="G389" s="120">
        <v>10.14</v>
      </c>
      <c r="H389" s="216">
        <f>ROUND(F389*G389,2)</f>
        <v>1.22</v>
      </c>
    </row>
    <row r="390" spans="1:8" s="230" customFormat="1" ht="16.5" customHeight="1">
      <c r="A390" s="245" t="s">
        <v>1137</v>
      </c>
      <c r="B390" s="243" t="s">
        <v>999</v>
      </c>
      <c r="C390" s="760" t="s">
        <v>1138</v>
      </c>
      <c r="D390" s="760"/>
      <c r="E390" s="144" t="s">
        <v>1034</v>
      </c>
      <c r="F390" s="238">
        <v>0.24</v>
      </c>
      <c r="G390" s="120">
        <v>13.82</v>
      </c>
      <c r="H390" s="216">
        <f>ROUND(F390*G390,2)</f>
        <v>3.32</v>
      </c>
    </row>
    <row r="391" spans="1:8" s="230" customFormat="1" ht="16.5" customHeight="1">
      <c r="A391" s="762" t="s">
        <v>71</v>
      </c>
      <c r="B391" s="763"/>
      <c r="C391" s="763"/>
      <c r="D391" s="763"/>
      <c r="E391" s="763"/>
      <c r="F391" s="763"/>
      <c r="G391" s="763"/>
      <c r="H391" s="764"/>
    </row>
    <row r="392" spans="1:8" s="230" customFormat="1" ht="16.5" customHeight="1">
      <c r="A392" s="246">
        <v>1160</v>
      </c>
      <c r="B392" s="247" t="s">
        <v>1017</v>
      </c>
      <c r="C392" s="877" t="s">
        <v>1139</v>
      </c>
      <c r="D392" s="877"/>
      <c r="E392" s="248" t="s">
        <v>1034</v>
      </c>
      <c r="F392" s="249">
        <v>0.12</v>
      </c>
      <c r="G392" s="120">
        <v>15.75</v>
      </c>
      <c r="H392" s="250">
        <f>ROUND(F392*G392,2)</f>
        <v>1.89</v>
      </c>
    </row>
    <row r="393" spans="1:8" s="172" customFormat="1" ht="13.5" thickBot="1">
      <c r="A393" s="195"/>
      <c r="B393" s="196"/>
      <c r="C393" s="876"/>
      <c r="D393" s="876"/>
      <c r="E393" s="196"/>
      <c r="F393" s="196"/>
      <c r="G393" s="197"/>
      <c r="H393" s="104"/>
    </row>
    <row r="394" spans="1:8" s="88" customFormat="1" ht="5.0999999999999996" customHeight="1" thickBot="1">
      <c r="A394" s="750"/>
      <c r="B394" s="751"/>
      <c r="C394" s="751"/>
      <c r="D394" s="751"/>
      <c r="E394" s="751"/>
      <c r="F394" s="751"/>
      <c r="G394" s="751"/>
      <c r="H394" s="752"/>
    </row>
    <row r="395" spans="1:8" s="180" customFormat="1" ht="12.75" customHeight="1">
      <c r="A395" s="753" t="s">
        <v>970</v>
      </c>
      <c r="B395" s="754"/>
      <c r="C395" s="754"/>
      <c r="D395" s="754"/>
      <c r="E395" s="754"/>
      <c r="F395" s="754"/>
      <c r="G395" s="754"/>
      <c r="H395" s="121">
        <f>SUM(H387:H392)</f>
        <v>14.340000000000002</v>
      </c>
    </row>
    <row r="396" spans="1:8" s="180" customFormat="1" ht="12.75" customHeight="1">
      <c r="A396" s="755" t="s">
        <v>969</v>
      </c>
      <c r="B396" s="756"/>
      <c r="C396" s="756"/>
      <c r="D396" s="756"/>
      <c r="E396" s="756"/>
      <c r="F396" s="756"/>
      <c r="G396" s="756"/>
      <c r="H396" s="94">
        <f>H397-H395</f>
        <v>3.5849999999999991</v>
      </c>
    </row>
    <row r="397" spans="1:8" s="180" customFormat="1" ht="12.75" customHeight="1" thickBot="1">
      <c r="A397" s="757" t="s">
        <v>968</v>
      </c>
      <c r="B397" s="758"/>
      <c r="C397" s="758"/>
      <c r="D397" s="758"/>
      <c r="E397" s="758"/>
      <c r="F397" s="758"/>
      <c r="G397" s="758"/>
      <c r="H397" s="107">
        <f>H395*1.25</f>
        <v>17.925000000000001</v>
      </c>
    </row>
    <row r="398" spans="1:8" s="172" customFormat="1" ht="27" customHeight="1" thickBot="1">
      <c r="A398" s="108"/>
      <c r="B398" s="109"/>
      <c r="C398" s="108"/>
      <c r="D398" s="108"/>
      <c r="E398" s="108"/>
      <c r="F398" s="108"/>
      <c r="G398" s="108"/>
      <c r="H398" s="119"/>
    </row>
    <row r="399" spans="1:8" s="88" customFormat="1" ht="25.5" customHeight="1">
      <c r="A399" s="188" t="s">
        <v>258</v>
      </c>
      <c r="B399" s="774" t="s">
        <v>1140</v>
      </c>
      <c r="C399" s="774"/>
      <c r="D399" s="774"/>
      <c r="E399" s="774"/>
      <c r="F399" s="774"/>
      <c r="G399" s="774"/>
      <c r="H399" s="189" t="s">
        <v>958</v>
      </c>
    </row>
    <row r="400" spans="1:8" s="88" customFormat="1" ht="25.5" customHeight="1" thickBot="1">
      <c r="A400" s="84" t="s">
        <v>989</v>
      </c>
      <c r="B400" s="190" t="s">
        <v>14</v>
      </c>
      <c r="C400" s="825" t="s">
        <v>15</v>
      </c>
      <c r="D400" s="825"/>
      <c r="E400" s="191" t="s">
        <v>16</v>
      </c>
      <c r="F400" s="191" t="s">
        <v>17</v>
      </c>
      <c r="G400" s="191" t="s">
        <v>990</v>
      </c>
      <c r="H400" s="192" t="s">
        <v>991</v>
      </c>
    </row>
    <row r="401" spans="1:8" s="83" customFormat="1" ht="12.75" customHeight="1">
      <c r="A401" s="776" t="s">
        <v>1032</v>
      </c>
      <c r="B401" s="777"/>
      <c r="C401" s="777"/>
      <c r="D401" s="777"/>
      <c r="E401" s="777"/>
      <c r="F401" s="777"/>
      <c r="G401" s="777"/>
      <c r="H401" s="778"/>
    </row>
    <row r="402" spans="1:8" s="230" customFormat="1" ht="12.75" customHeight="1">
      <c r="A402" s="244">
        <v>88246</v>
      </c>
      <c r="B402" s="243" t="s">
        <v>993</v>
      </c>
      <c r="C402" s="760" t="s">
        <v>1141</v>
      </c>
      <c r="D402" s="760"/>
      <c r="E402" s="144" t="s">
        <v>1034</v>
      </c>
      <c r="F402" s="238">
        <v>0.12</v>
      </c>
      <c r="G402" s="120">
        <v>16.850000000000001</v>
      </c>
      <c r="H402" s="216">
        <f>ROUND(F402*G402,2)</f>
        <v>2.02</v>
      </c>
    </row>
    <row r="403" spans="1:8" s="230" customFormat="1" ht="12.75" customHeight="1">
      <c r="A403" s="244">
        <v>88316</v>
      </c>
      <c r="B403" s="243" t="s">
        <v>995</v>
      </c>
      <c r="C403" s="761" t="s">
        <v>1035</v>
      </c>
      <c r="D403" s="761"/>
      <c r="E403" s="144" t="s">
        <v>1034</v>
      </c>
      <c r="F403" s="238">
        <v>0.24</v>
      </c>
      <c r="G403" s="120">
        <v>11.02</v>
      </c>
      <c r="H403" s="216">
        <f>ROUND(F403*G403,2)</f>
        <v>2.64</v>
      </c>
    </row>
    <row r="404" spans="1:8" s="83" customFormat="1">
      <c r="A404" s="873" t="s">
        <v>1016</v>
      </c>
      <c r="B404" s="874"/>
      <c r="C404" s="874"/>
      <c r="D404" s="874"/>
      <c r="E404" s="874"/>
      <c r="F404" s="874"/>
      <c r="G404" s="874"/>
      <c r="H404" s="875"/>
    </row>
    <row r="405" spans="1:8" s="230" customFormat="1" ht="12.75" customHeight="1">
      <c r="A405" s="232">
        <v>9822</v>
      </c>
      <c r="B405" s="233" t="s">
        <v>1017</v>
      </c>
      <c r="C405" s="837" t="s">
        <v>1142</v>
      </c>
      <c r="D405" s="837"/>
      <c r="E405" s="228" t="s">
        <v>958</v>
      </c>
      <c r="F405" s="229">
        <v>1</v>
      </c>
      <c r="G405" s="120">
        <v>100.49</v>
      </c>
      <c r="H405" s="227">
        <f>ROUND(F405*G405,2)</f>
        <v>100.49</v>
      </c>
    </row>
    <row r="406" spans="1:8" s="231" customFormat="1" ht="12.75" customHeight="1">
      <c r="A406" s="838" t="s">
        <v>992</v>
      </c>
      <c r="B406" s="839"/>
      <c r="C406" s="839"/>
      <c r="D406" s="839"/>
      <c r="E406" s="839"/>
      <c r="F406" s="839"/>
      <c r="G406" s="839"/>
      <c r="H406" s="840"/>
    </row>
    <row r="407" spans="1:8" s="230" customFormat="1" ht="12.75" customHeight="1">
      <c r="A407" s="232">
        <v>73587</v>
      </c>
      <c r="B407" s="233" t="s">
        <v>1066</v>
      </c>
      <c r="C407" s="837" t="s">
        <v>1143</v>
      </c>
      <c r="D407" s="837"/>
      <c r="E407" s="228" t="s">
        <v>958</v>
      </c>
      <c r="F407" s="229">
        <v>1</v>
      </c>
      <c r="G407" s="120">
        <v>0.97</v>
      </c>
      <c r="H407" s="227">
        <f>ROUND(F407*G407,2)</f>
        <v>0.97</v>
      </c>
    </row>
    <row r="408" spans="1:8" s="172" customFormat="1" ht="13.5" thickBot="1">
      <c r="A408" s="195"/>
      <c r="B408" s="196"/>
      <c r="C408" s="876"/>
      <c r="D408" s="876"/>
      <c r="E408" s="196"/>
      <c r="F408" s="196"/>
      <c r="G408" s="197"/>
      <c r="H408" s="104"/>
    </row>
    <row r="409" spans="1:8" s="88" customFormat="1" ht="5.0999999999999996" customHeight="1" thickBot="1">
      <c r="A409" s="750"/>
      <c r="B409" s="751"/>
      <c r="C409" s="751"/>
      <c r="D409" s="751"/>
      <c r="E409" s="751"/>
      <c r="F409" s="751"/>
      <c r="G409" s="751"/>
      <c r="H409" s="752"/>
    </row>
    <row r="410" spans="1:8" s="180" customFormat="1" ht="12.75" customHeight="1">
      <c r="A410" s="753" t="s">
        <v>970</v>
      </c>
      <c r="B410" s="754"/>
      <c r="C410" s="754"/>
      <c r="D410" s="754"/>
      <c r="E410" s="754"/>
      <c r="F410" s="754"/>
      <c r="G410" s="754"/>
      <c r="H410" s="121">
        <f>SUM(H402:H407)</f>
        <v>106.11999999999999</v>
      </c>
    </row>
    <row r="411" spans="1:8" s="180" customFormat="1" ht="12.75" customHeight="1">
      <c r="A411" s="755" t="s">
        <v>969</v>
      </c>
      <c r="B411" s="756"/>
      <c r="C411" s="756"/>
      <c r="D411" s="756"/>
      <c r="E411" s="756"/>
      <c r="F411" s="756"/>
      <c r="G411" s="756"/>
      <c r="H411" s="94">
        <f>H412-H410</f>
        <v>26.529999999999987</v>
      </c>
    </row>
    <row r="412" spans="1:8" s="180" customFormat="1" ht="12.75" customHeight="1" thickBot="1">
      <c r="A412" s="757" t="s">
        <v>968</v>
      </c>
      <c r="B412" s="758"/>
      <c r="C412" s="758"/>
      <c r="D412" s="758"/>
      <c r="E412" s="758"/>
      <c r="F412" s="758"/>
      <c r="G412" s="758"/>
      <c r="H412" s="107">
        <f>H410*1.25</f>
        <v>132.64999999999998</v>
      </c>
    </row>
    <row r="413" spans="1:8" s="172" customFormat="1" ht="12.75" customHeight="1" thickBot="1">
      <c r="A413" s="108"/>
      <c r="B413" s="109"/>
      <c r="C413" s="108"/>
      <c r="D413" s="108"/>
      <c r="E413" s="108"/>
      <c r="F413" s="108"/>
      <c r="G413" s="108"/>
      <c r="H413" s="119"/>
    </row>
    <row r="414" spans="1:8" s="88" customFormat="1" ht="25.5" customHeight="1">
      <c r="A414" s="188" t="s">
        <v>270</v>
      </c>
      <c r="B414" s="774" t="s">
        <v>1144</v>
      </c>
      <c r="C414" s="774"/>
      <c r="D414" s="774"/>
      <c r="E414" s="774"/>
      <c r="F414" s="774"/>
      <c r="G414" s="774"/>
      <c r="H414" s="189" t="s">
        <v>958</v>
      </c>
    </row>
    <row r="415" spans="1:8" s="88" customFormat="1" ht="25.5" customHeight="1" thickBot="1">
      <c r="A415" s="84" t="s">
        <v>989</v>
      </c>
      <c r="B415" s="190" t="s">
        <v>14</v>
      </c>
      <c r="C415" s="825" t="s">
        <v>15</v>
      </c>
      <c r="D415" s="825"/>
      <c r="E415" s="191" t="s">
        <v>16</v>
      </c>
      <c r="F415" s="191" t="s">
        <v>17</v>
      </c>
      <c r="G415" s="191" t="s">
        <v>990</v>
      </c>
      <c r="H415" s="192" t="s">
        <v>991</v>
      </c>
    </row>
    <row r="416" spans="1:8" s="83" customFormat="1" ht="12.75" customHeight="1">
      <c r="A416" s="776" t="s">
        <v>1032</v>
      </c>
      <c r="B416" s="777"/>
      <c r="C416" s="777"/>
      <c r="D416" s="777"/>
      <c r="E416" s="777"/>
      <c r="F416" s="777"/>
      <c r="G416" s="777"/>
      <c r="H416" s="778"/>
    </row>
    <row r="417" spans="1:8" s="230" customFormat="1" ht="12.75" customHeight="1">
      <c r="A417" s="244">
        <v>88248</v>
      </c>
      <c r="B417" s="243" t="s">
        <v>993</v>
      </c>
      <c r="C417" s="760" t="s">
        <v>1145</v>
      </c>
      <c r="D417" s="760"/>
      <c r="E417" s="144" t="s">
        <v>1034</v>
      </c>
      <c r="F417" s="238">
        <v>6.0000000000000001E-3</v>
      </c>
      <c r="G417" s="120">
        <v>11.31</v>
      </c>
      <c r="H417" s="216">
        <f>ROUND(F417*G417,2)</f>
        <v>7.0000000000000007E-2</v>
      </c>
    </row>
    <row r="418" spans="1:8" s="230" customFormat="1" ht="12.75" customHeight="1">
      <c r="A418" s="244">
        <v>88267</v>
      </c>
      <c r="B418" s="243" t="s">
        <v>995</v>
      </c>
      <c r="C418" s="760" t="s">
        <v>1146</v>
      </c>
      <c r="D418" s="760"/>
      <c r="E418" s="144" t="s">
        <v>1034</v>
      </c>
      <c r="F418" s="238">
        <v>3.0000000000000001E-3</v>
      </c>
      <c r="G418" s="120">
        <v>13.77</v>
      </c>
      <c r="H418" s="216">
        <f>ROUND(F418*G418,2)</f>
        <v>0.04</v>
      </c>
    </row>
    <row r="419" spans="1:8" s="230" customFormat="1" ht="12.75" customHeight="1">
      <c r="A419" s="244">
        <v>88316</v>
      </c>
      <c r="B419" s="243" t="s">
        <v>997</v>
      </c>
      <c r="C419" s="761" t="s">
        <v>1035</v>
      </c>
      <c r="D419" s="761"/>
      <c r="E419" s="144" t="s">
        <v>1034</v>
      </c>
      <c r="F419" s="238">
        <v>1.7999999999999999E-2</v>
      </c>
      <c r="G419" s="120">
        <v>11.02</v>
      </c>
      <c r="H419" s="216">
        <f>ROUND(F419*G419,2)</f>
        <v>0.2</v>
      </c>
    </row>
    <row r="420" spans="1:8" s="231" customFormat="1" ht="12.75" customHeight="1">
      <c r="A420" s="762" t="s">
        <v>992</v>
      </c>
      <c r="B420" s="763"/>
      <c r="C420" s="763"/>
      <c r="D420" s="763"/>
      <c r="E420" s="763"/>
      <c r="F420" s="763"/>
      <c r="G420" s="763"/>
      <c r="H420" s="764"/>
    </row>
    <row r="421" spans="1:8" s="230" customFormat="1" ht="25.5" customHeight="1">
      <c r="A421" s="244">
        <v>25932</v>
      </c>
      <c r="B421" s="243" t="s">
        <v>1017</v>
      </c>
      <c r="C421" s="760" t="s">
        <v>1147</v>
      </c>
      <c r="D421" s="760"/>
      <c r="E421" s="144" t="s">
        <v>1034</v>
      </c>
      <c r="F421" s="238">
        <v>1E-3</v>
      </c>
      <c r="G421" s="120">
        <v>23.13</v>
      </c>
      <c r="H421" s="216">
        <f>ROUND(F421*G421,2)</f>
        <v>0.02</v>
      </c>
    </row>
    <row r="422" spans="1:8" s="172" customFormat="1" ht="13.5" thickBot="1">
      <c r="A422" s="199"/>
      <c r="B422" s="200"/>
      <c r="C422" s="805"/>
      <c r="D422" s="805"/>
      <c r="E422" s="200"/>
      <c r="F422" s="200"/>
      <c r="G422" s="201"/>
      <c r="H422" s="184"/>
    </row>
    <row r="423" spans="1:8" s="88" customFormat="1" ht="5.0999999999999996" customHeight="1" thickBot="1">
      <c r="A423" s="806"/>
      <c r="B423" s="807"/>
      <c r="C423" s="807"/>
      <c r="D423" s="807"/>
      <c r="E423" s="807"/>
      <c r="F423" s="807"/>
      <c r="G423" s="807"/>
      <c r="H423" s="808"/>
    </row>
    <row r="424" spans="1:8" s="180" customFormat="1" ht="12.75" customHeight="1">
      <c r="A424" s="753" t="s">
        <v>970</v>
      </c>
      <c r="B424" s="754"/>
      <c r="C424" s="754"/>
      <c r="D424" s="754"/>
      <c r="E424" s="754"/>
      <c r="F424" s="754"/>
      <c r="G424" s="754"/>
      <c r="H424" s="121">
        <f>SUM(H417:H421)</f>
        <v>0.33000000000000007</v>
      </c>
    </row>
    <row r="425" spans="1:8" s="180" customFormat="1" ht="12.75" customHeight="1">
      <c r="A425" s="755" t="s">
        <v>969</v>
      </c>
      <c r="B425" s="756"/>
      <c r="C425" s="756"/>
      <c r="D425" s="756"/>
      <c r="E425" s="756"/>
      <c r="F425" s="756"/>
      <c r="G425" s="756"/>
      <c r="H425" s="94">
        <f>H426-H424</f>
        <v>8.2500000000000018E-2</v>
      </c>
    </row>
    <row r="426" spans="1:8" s="180" customFormat="1" ht="12.75" customHeight="1" thickBot="1">
      <c r="A426" s="757" t="s">
        <v>968</v>
      </c>
      <c r="B426" s="758"/>
      <c r="C426" s="758"/>
      <c r="D426" s="758"/>
      <c r="E426" s="758"/>
      <c r="F426" s="758"/>
      <c r="G426" s="758"/>
      <c r="H426" s="107">
        <f>H424*1.25</f>
        <v>0.41250000000000009</v>
      </c>
    </row>
    <row r="427" spans="1:8" s="172" customFormat="1" ht="12.75" customHeight="1" thickBot="1">
      <c r="A427" s="170"/>
      <c r="B427" s="170"/>
      <c r="C427" s="171"/>
      <c r="H427" s="173"/>
    </row>
    <row r="428" spans="1:8" s="88" customFormat="1" ht="25.5" customHeight="1">
      <c r="A428" s="188" t="s">
        <v>303</v>
      </c>
      <c r="B428" s="774" t="s">
        <v>1148</v>
      </c>
      <c r="C428" s="774"/>
      <c r="D428" s="774"/>
      <c r="E428" s="774"/>
      <c r="F428" s="774"/>
      <c r="G428" s="774"/>
      <c r="H428" s="189" t="s">
        <v>16</v>
      </c>
    </row>
    <row r="429" spans="1:8" s="88" customFormat="1" ht="25.5" customHeight="1" thickBot="1">
      <c r="A429" s="84" t="s">
        <v>989</v>
      </c>
      <c r="B429" s="190" t="s">
        <v>14</v>
      </c>
      <c r="C429" s="825" t="s">
        <v>15</v>
      </c>
      <c r="D429" s="825"/>
      <c r="E429" s="191" t="s">
        <v>16</v>
      </c>
      <c r="F429" s="191" t="s">
        <v>17</v>
      </c>
      <c r="G429" s="191" t="s">
        <v>990</v>
      </c>
      <c r="H429" s="192" t="s">
        <v>991</v>
      </c>
    </row>
    <row r="430" spans="1:8" s="83" customFormat="1" ht="12.75" customHeight="1">
      <c r="A430" s="776" t="s">
        <v>1032</v>
      </c>
      <c r="B430" s="777"/>
      <c r="C430" s="777"/>
      <c r="D430" s="777"/>
      <c r="E430" s="777"/>
      <c r="F430" s="777"/>
      <c r="G430" s="777"/>
      <c r="H430" s="778"/>
    </row>
    <row r="431" spans="1:8" s="230" customFormat="1" ht="12.75" customHeight="1">
      <c r="A431" s="232">
        <v>88267</v>
      </c>
      <c r="B431" s="233" t="s">
        <v>993</v>
      </c>
      <c r="C431" s="837" t="s">
        <v>1146</v>
      </c>
      <c r="D431" s="837"/>
      <c r="E431" s="228" t="s">
        <v>1034</v>
      </c>
      <c r="F431" s="229">
        <v>0.25</v>
      </c>
      <c r="G431" s="120">
        <v>13.77</v>
      </c>
      <c r="H431" s="227">
        <f>ROUND(F431*G431,2)</f>
        <v>3.44</v>
      </c>
    </row>
    <row r="432" spans="1:8" s="230" customFormat="1" ht="12.75" customHeight="1">
      <c r="A432" s="232">
        <v>88316</v>
      </c>
      <c r="B432" s="233" t="s">
        <v>995</v>
      </c>
      <c r="C432" s="829" t="s">
        <v>1035</v>
      </c>
      <c r="D432" s="829"/>
      <c r="E432" s="228" t="s">
        <v>1034</v>
      </c>
      <c r="F432" s="229">
        <v>0.25</v>
      </c>
      <c r="G432" s="120">
        <v>11.02</v>
      </c>
      <c r="H432" s="227">
        <f>ROUND(F432*G432,2)</f>
        <v>2.76</v>
      </c>
    </row>
    <row r="433" spans="1:8" s="122" customFormat="1" ht="13.5">
      <c r="A433" s="838" t="s">
        <v>1016</v>
      </c>
      <c r="B433" s="839"/>
      <c r="C433" s="839"/>
      <c r="D433" s="839"/>
      <c r="E433" s="839"/>
      <c r="F433" s="839"/>
      <c r="G433" s="839"/>
      <c r="H433" s="840"/>
    </row>
    <row r="434" spans="1:8" s="230" customFormat="1" ht="12.75" customHeight="1">
      <c r="A434" s="232">
        <v>6106</v>
      </c>
      <c r="B434" s="233" t="s">
        <v>1017</v>
      </c>
      <c r="C434" s="837" t="s">
        <v>1149</v>
      </c>
      <c r="D434" s="837"/>
      <c r="E434" s="228" t="s">
        <v>16</v>
      </c>
      <c r="F434" s="229">
        <v>1</v>
      </c>
      <c r="G434" s="120">
        <v>19.96</v>
      </c>
      <c r="H434" s="227">
        <f>ROUND(F434*G434,2)</f>
        <v>19.96</v>
      </c>
    </row>
    <row r="435" spans="1:8" s="172" customFormat="1" ht="13.5" thickBot="1">
      <c r="A435" s="199"/>
      <c r="B435" s="200"/>
      <c r="C435" s="805"/>
      <c r="D435" s="805"/>
      <c r="E435" s="200"/>
      <c r="F435" s="200"/>
      <c r="G435" s="201"/>
      <c r="H435" s="184"/>
    </row>
    <row r="436" spans="1:8" s="88" customFormat="1" ht="5.0999999999999996" customHeight="1" thickBot="1">
      <c r="A436" s="806"/>
      <c r="B436" s="807"/>
      <c r="C436" s="807"/>
      <c r="D436" s="807"/>
      <c r="E436" s="807"/>
      <c r="F436" s="807"/>
      <c r="G436" s="807"/>
      <c r="H436" s="808"/>
    </row>
    <row r="437" spans="1:8" s="180" customFormat="1" ht="12.75" customHeight="1">
      <c r="A437" s="753" t="s">
        <v>970</v>
      </c>
      <c r="B437" s="754"/>
      <c r="C437" s="754"/>
      <c r="D437" s="754"/>
      <c r="E437" s="754"/>
      <c r="F437" s="754"/>
      <c r="G437" s="754"/>
      <c r="H437" s="121">
        <f>SUM(H431:H434)</f>
        <v>26.16</v>
      </c>
    </row>
    <row r="438" spans="1:8" s="180" customFormat="1" ht="12.75" customHeight="1">
      <c r="A438" s="755" t="s">
        <v>969</v>
      </c>
      <c r="B438" s="756"/>
      <c r="C438" s="756"/>
      <c r="D438" s="756"/>
      <c r="E438" s="756"/>
      <c r="F438" s="756"/>
      <c r="G438" s="756"/>
      <c r="H438" s="94">
        <f>H439-H437</f>
        <v>6.5400000000000027</v>
      </c>
    </row>
    <row r="439" spans="1:8" s="180" customFormat="1" ht="12.75" customHeight="1" thickBot="1">
      <c r="A439" s="757" t="s">
        <v>968</v>
      </c>
      <c r="B439" s="758"/>
      <c r="C439" s="758"/>
      <c r="D439" s="758"/>
      <c r="E439" s="758"/>
      <c r="F439" s="758"/>
      <c r="G439" s="758"/>
      <c r="H439" s="107">
        <f>H437*1.25</f>
        <v>32.700000000000003</v>
      </c>
    </row>
    <row r="440" spans="1:8" s="172" customFormat="1" ht="12.75" customHeight="1">
      <c r="A440" s="108"/>
      <c r="B440" s="109"/>
      <c r="C440" s="108"/>
      <c r="D440" s="108"/>
      <c r="E440" s="108"/>
      <c r="F440" s="108"/>
      <c r="G440" s="108"/>
      <c r="H440" s="119"/>
    </row>
    <row r="441" spans="1:8" s="172" customFormat="1" ht="12.75" customHeight="1" thickBot="1">
      <c r="A441" s="170"/>
      <c r="B441" s="170"/>
      <c r="C441" s="171"/>
      <c r="H441" s="173"/>
    </row>
    <row r="442" spans="1:8" s="88" customFormat="1" ht="25.5" customHeight="1">
      <c r="A442" s="188" t="s">
        <v>306</v>
      </c>
      <c r="B442" s="774" t="s">
        <v>1150</v>
      </c>
      <c r="C442" s="774"/>
      <c r="D442" s="774"/>
      <c r="E442" s="774"/>
      <c r="F442" s="774"/>
      <c r="G442" s="774"/>
      <c r="H442" s="189" t="s">
        <v>16</v>
      </c>
    </row>
    <row r="443" spans="1:8" s="88" customFormat="1" ht="25.5" customHeight="1" thickBot="1">
      <c r="A443" s="84" t="s">
        <v>989</v>
      </c>
      <c r="B443" s="190" t="s">
        <v>14</v>
      </c>
      <c r="C443" s="825" t="s">
        <v>15</v>
      </c>
      <c r="D443" s="825"/>
      <c r="E443" s="191" t="s">
        <v>16</v>
      </c>
      <c r="F443" s="191" t="s">
        <v>17</v>
      </c>
      <c r="G443" s="191" t="s">
        <v>990</v>
      </c>
      <c r="H443" s="192" t="s">
        <v>991</v>
      </c>
    </row>
    <row r="444" spans="1:8" s="83" customFormat="1" ht="12.75" customHeight="1">
      <c r="A444" s="776" t="s">
        <v>1032</v>
      </c>
      <c r="B444" s="777"/>
      <c r="C444" s="777"/>
      <c r="D444" s="777"/>
      <c r="E444" s="777"/>
      <c r="F444" s="777"/>
      <c r="G444" s="777"/>
      <c r="H444" s="778"/>
    </row>
    <row r="445" spans="1:8" s="230" customFormat="1" ht="12.75" customHeight="1">
      <c r="A445" s="232">
        <v>88267</v>
      </c>
      <c r="B445" s="243" t="s">
        <v>993</v>
      </c>
      <c r="C445" s="837" t="s">
        <v>1146</v>
      </c>
      <c r="D445" s="837"/>
      <c r="E445" s="144" t="s">
        <v>1034</v>
      </c>
      <c r="F445" s="238">
        <v>0.25</v>
      </c>
      <c r="G445" s="120">
        <v>13.77</v>
      </c>
      <c r="H445" s="216">
        <f>ROUND(F445*G445,2)</f>
        <v>3.44</v>
      </c>
    </row>
    <row r="446" spans="1:8" s="230" customFormat="1" ht="12.75" customHeight="1">
      <c r="A446" s="232">
        <v>88316</v>
      </c>
      <c r="B446" s="243" t="s">
        <v>995</v>
      </c>
      <c r="C446" s="829" t="s">
        <v>1035</v>
      </c>
      <c r="D446" s="829"/>
      <c r="E446" s="144" t="s">
        <v>1034</v>
      </c>
      <c r="F446" s="238">
        <v>0.25</v>
      </c>
      <c r="G446" s="120">
        <v>11.02</v>
      </c>
      <c r="H446" s="216">
        <f>ROUND(F446*G446,2)</f>
        <v>2.76</v>
      </c>
    </row>
    <row r="447" spans="1:8" s="122" customFormat="1" ht="13.5">
      <c r="A447" s="762" t="s">
        <v>1016</v>
      </c>
      <c r="B447" s="763"/>
      <c r="C447" s="763"/>
      <c r="D447" s="763"/>
      <c r="E447" s="763"/>
      <c r="F447" s="763"/>
      <c r="G447" s="763"/>
      <c r="H447" s="764"/>
    </row>
    <row r="448" spans="1:8" s="230" customFormat="1" ht="12.75" customHeight="1">
      <c r="A448" s="244">
        <v>6107</v>
      </c>
      <c r="B448" s="243" t="s">
        <v>1017</v>
      </c>
      <c r="C448" s="760" t="s">
        <v>1151</v>
      </c>
      <c r="D448" s="760"/>
      <c r="E448" s="144" t="s">
        <v>16</v>
      </c>
      <c r="F448" s="238">
        <v>1</v>
      </c>
      <c r="G448" s="120">
        <v>32.97</v>
      </c>
      <c r="H448" s="216">
        <f>ROUND(F448*G448,2)</f>
        <v>32.97</v>
      </c>
    </row>
    <row r="449" spans="1:8" s="172" customFormat="1" ht="13.5" thickBot="1">
      <c r="A449" s="199"/>
      <c r="B449" s="200"/>
      <c r="C449" s="805"/>
      <c r="D449" s="805"/>
      <c r="E449" s="200"/>
      <c r="F449" s="200"/>
      <c r="G449" s="201"/>
      <c r="H449" s="184"/>
    </row>
    <row r="450" spans="1:8" s="88" customFormat="1" ht="5.0999999999999996" customHeight="1" thickBot="1">
      <c r="A450" s="806"/>
      <c r="B450" s="807"/>
      <c r="C450" s="807"/>
      <c r="D450" s="807"/>
      <c r="E450" s="807"/>
      <c r="F450" s="807"/>
      <c r="G450" s="807"/>
      <c r="H450" s="808"/>
    </row>
    <row r="451" spans="1:8" s="180" customFormat="1" ht="12.75" customHeight="1">
      <c r="A451" s="753" t="s">
        <v>970</v>
      </c>
      <c r="B451" s="754"/>
      <c r="C451" s="754"/>
      <c r="D451" s="754"/>
      <c r="E451" s="754"/>
      <c r="F451" s="754"/>
      <c r="G451" s="754"/>
      <c r="H451" s="121">
        <f>SUM(H445:H448)</f>
        <v>39.17</v>
      </c>
    </row>
    <row r="452" spans="1:8" s="180" customFormat="1" ht="12.75" customHeight="1">
      <c r="A452" s="755" t="s">
        <v>969</v>
      </c>
      <c r="B452" s="756"/>
      <c r="C452" s="756"/>
      <c r="D452" s="756"/>
      <c r="E452" s="756"/>
      <c r="F452" s="756"/>
      <c r="G452" s="756"/>
      <c r="H452" s="94">
        <f>H453-H451</f>
        <v>9.792500000000004</v>
      </c>
    </row>
    <row r="453" spans="1:8" s="180" customFormat="1" ht="12.75" customHeight="1" thickBot="1">
      <c r="A453" s="757" t="s">
        <v>968</v>
      </c>
      <c r="B453" s="758"/>
      <c r="C453" s="758"/>
      <c r="D453" s="758"/>
      <c r="E453" s="758"/>
      <c r="F453" s="758"/>
      <c r="G453" s="758"/>
      <c r="H453" s="107">
        <f>H451*1.25</f>
        <v>48.962500000000006</v>
      </c>
    </row>
    <row r="454" spans="1:8" s="172" customFormat="1" ht="23.25" customHeight="1" thickBot="1">
      <c r="A454" s="108"/>
      <c r="B454" s="109"/>
      <c r="C454" s="108"/>
      <c r="D454" s="108"/>
      <c r="E454" s="108"/>
      <c r="F454" s="108"/>
      <c r="G454" s="108"/>
      <c r="H454" s="119"/>
    </row>
    <row r="455" spans="1:8" s="88" customFormat="1" ht="25.5" customHeight="1">
      <c r="A455" s="188" t="s">
        <v>309</v>
      </c>
      <c r="B455" s="774" t="s">
        <v>1152</v>
      </c>
      <c r="C455" s="774"/>
      <c r="D455" s="774"/>
      <c r="E455" s="774"/>
      <c r="F455" s="774"/>
      <c r="G455" s="774"/>
      <c r="H455" s="189" t="s">
        <v>16</v>
      </c>
    </row>
    <row r="456" spans="1:8" s="88" customFormat="1" ht="25.5" customHeight="1" thickBot="1">
      <c r="A456" s="84" t="s">
        <v>989</v>
      </c>
      <c r="B456" s="190" t="s">
        <v>14</v>
      </c>
      <c r="C456" s="825" t="s">
        <v>15</v>
      </c>
      <c r="D456" s="825"/>
      <c r="E456" s="191" t="s">
        <v>16</v>
      </c>
      <c r="F456" s="191" t="s">
        <v>17</v>
      </c>
      <c r="G456" s="191" t="s">
        <v>990</v>
      </c>
      <c r="H456" s="192" t="s">
        <v>991</v>
      </c>
    </row>
    <row r="457" spans="1:8" s="83" customFormat="1" ht="12.75" customHeight="1">
      <c r="A457" s="776" t="s">
        <v>1032</v>
      </c>
      <c r="B457" s="777"/>
      <c r="C457" s="777"/>
      <c r="D457" s="777"/>
      <c r="E457" s="777"/>
      <c r="F457" s="777"/>
      <c r="G457" s="777"/>
      <c r="H457" s="778"/>
    </row>
    <row r="458" spans="1:8" s="230" customFormat="1" ht="12.75" customHeight="1">
      <c r="A458" s="232">
        <v>88267</v>
      </c>
      <c r="B458" s="243" t="s">
        <v>993</v>
      </c>
      <c r="C458" s="837" t="s">
        <v>1146</v>
      </c>
      <c r="D458" s="837"/>
      <c r="E458" s="144" t="s">
        <v>1034</v>
      </c>
      <c r="F458" s="238">
        <v>0.25</v>
      </c>
      <c r="G458" s="120">
        <v>13.77</v>
      </c>
      <c r="H458" s="216">
        <f>ROUND(F458*G458,2)</f>
        <v>3.44</v>
      </c>
    </row>
    <row r="459" spans="1:8" s="230" customFormat="1" ht="12.75" customHeight="1">
      <c r="A459" s="232">
        <v>88316</v>
      </c>
      <c r="B459" s="243" t="s">
        <v>995</v>
      </c>
      <c r="C459" s="829" t="s">
        <v>1035</v>
      </c>
      <c r="D459" s="829"/>
      <c r="E459" s="144" t="s">
        <v>1034</v>
      </c>
      <c r="F459" s="238">
        <v>0.25</v>
      </c>
      <c r="G459" s="120">
        <v>11.02</v>
      </c>
      <c r="H459" s="216">
        <f>ROUND(F459*G459,2)</f>
        <v>2.76</v>
      </c>
    </row>
    <row r="460" spans="1:8" s="122" customFormat="1" ht="13.5">
      <c r="A460" s="762" t="s">
        <v>1016</v>
      </c>
      <c r="B460" s="763"/>
      <c r="C460" s="763"/>
      <c r="D460" s="763"/>
      <c r="E460" s="763"/>
      <c r="F460" s="763"/>
      <c r="G460" s="763"/>
      <c r="H460" s="764"/>
    </row>
    <row r="461" spans="1:8" s="230" customFormat="1" ht="12.75" customHeight="1">
      <c r="A461" s="244">
        <v>6108</v>
      </c>
      <c r="B461" s="243" t="s">
        <v>1017</v>
      </c>
      <c r="C461" s="760" t="s">
        <v>1153</v>
      </c>
      <c r="D461" s="760"/>
      <c r="E461" s="144" t="s">
        <v>16</v>
      </c>
      <c r="F461" s="238">
        <v>1</v>
      </c>
      <c r="G461" s="120">
        <v>34.69</v>
      </c>
      <c r="H461" s="216">
        <f>ROUND(F461*G461,2)</f>
        <v>34.69</v>
      </c>
    </row>
    <row r="462" spans="1:8" s="172" customFormat="1" ht="13.5" thickBot="1">
      <c r="A462" s="199"/>
      <c r="B462" s="200"/>
      <c r="C462" s="805"/>
      <c r="D462" s="805"/>
      <c r="E462" s="200"/>
      <c r="F462" s="200"/>
      <c r="G462" s="201"/>
      <c r="H462" s="184"/>
    </row>
    <row r="463" spans="1:8" s="88" customFormat="1" ht="5.0999999999999996" customHeight="1" thickBot="1">
      <c r="A463" s="806"/>
      <c r="B463" s="807"/>
      <c r="C463" s="807"/>
      <c r="D463" s="807"/>
      <c r="E463" s="807"/>
      <c r="F463" s="807"/>
      <c r="G463" s="807"/>
      <c r="H463" s="808"/>
    </row>
    <row r="464" spans="1:8" s="180" customFormat="1" ht="12.75" customHeight="1">
      <c r="A464" s="753" t="s">
        <v>970</v>
      </c>
      <c r="B464" s="754"/>
      <c r="C464" s="754"/>
      <c r="D464" s="754"/>
      <c r="E464" s="754"/>
      <c r="F464" s="754"/>
      <c r="G464" s="754"/>
      <c r="H464" s="121">
        <f>SUM(H458:H461)</f>
        <v>40.89</v>
      </c>
    </row>
    <row r="465" spans="1:8" s="180" customFormat="1" ht="12.75" customHeight="1">
      <c r="A465" s="755" t="s">
        <v>969</v>
      </c>
      <c r="B465" s="756"/>
      <c r="C465" s="756"/>
      <c r="D465" s="756"/>
      <c r="E465" s="756"/>
      <c r="F465" s="756"/>
      <c r="G465" s="756"/>
      <c r="H465" s="94">
        <f>H466-H464</f>
        <v>10.222499999999997</v>
      </c>
    </row>
    <row r="466" spans="1:8" s="180" customFormat="1" ht="12.75" customHeight="1" thickBot="1">
      <c r="A466" s="757" t="s">
        <v>968</v>
      </c>
      <c r="B466" s="758"/>
      <c r="C466" s="758"/>
      <c r="D466" s="758"/>
      <c r="E466" s="758"/>
      <c r="F466" s="758"/>
      <c r="G466" s="758"/>
      <c r="H466" s="107">
        <f>H464*1.25</f>
        <v>51.112499999999997</v>
      </c>
    </row>
    <row r="467" spans="1:8" s="172" customFormat="1" ht="12.75" customHeight="1" thickBot="1">
      <c r="A467" s="108"/>
      <c r="B467" s="109"/>
      <c r="C467" s="108"/>
      <c r="D467" s="108"/>
      <c r="E467" s="108"/>
      <c r="F467" s="108"/>
      <c r="G467" s="108"/>
      <c r="H467" s="119"/>
    </row>
    <row r="468" spans="1:8" s="88" customFormat="1" ht="25.5" customHeight="1">
      <c r="A468" s="188" t="s">
        <v>312</v>
      </c>
      <c r="B468" s="774" t="s">
        <v>1154</v>
      </c>
      <c r="C468" s="774"/>
      <c r="D468" s="774"/>
      <c r="E468" s="774"/>
      <c r="F468" s="774"/>
      <c r="G468" s="774"/>
      <c r="H468" s="189" t="s">
        <v>16</v>
      </c>
    </row>
    <row r="469" spans="1:8" s="88" customFormat="1" ht="25.5" customHeight="1" thickBot="1">
      <c r="A469" s="84" t="s">
        <v>989</v>
      </c>
      <c r="B469" s="190" t="s">
        <v>14</v>
      </c>
      <c r="C469" s="825" t="s">
        <v>15</v>
      </c>
      <c r="D469" s="825"/>
      <c r="E469" s="191" t="s">
        <v>16</v>
      </c>
      <c r="F469" s="191" t="s">
        <v>17</v>
      </c>
      <c r="G469" s="191" t="s">
        <v>990</v>
      </c>
      <c r="H469" s="192" t="s">
        <v>991</v>
      </c>
    </row>
    <row r="470" spans="1:8" s="83" customFormat="1" ht="12.75" customHeight="1">
      <c r="A470" s="776" t="s">
        <v>1032</v>
      </c>
      <c r="B470" s="777"/>
      <c r="C470" s="777"/>
      <c r="D470" s="777"/>
      <c r="E470" s="777"/>
      <c r="F470" s="777"/>
      <c r="G470" s="777"/>
      <c r="H470" s="778"/>
    </row>
    <row r="471" spans="1:8" s="230" customFormat="1" ht="12.75" customHeight="1">
      <c r="A471" s="232">
        <v>88267</v>
      </c>
      <c r="B471" s="243" t="s">
        <v>993</v>
      </c>
      <c r="C471" s="837" t="s">
        <v>1146</v>
      </c>
      <c r="D471" s="837"/>
      <c r="E471" s="144" t="s">
        <v>1034</v>
      </c>
      <c r="F471" s="238">
        <v>0.25</v>
      </c>
      <c r="G471" s="120">
        <v>13.77</v>
      </c>
      <c r="H471" s="216">
        <f>ROUND(F471*G471,2)</f>
        <v>3.44</v>
      </c>
    </row>
    <row r="472" spans="1:8" s="230" customFormat="1" ht="12.75" customHeight="1">
      <c r="A472" s="232">
        <v>88316</v>
      </c>
      <c r="B472" s="243" t="s">
        <v>995</v>
      </c>
      <c r="C472" s="829" t="s">
        <v>1035</v>
      </c>
      <c r="D472" s="829"/>
      <c r="E472" s="144" t="s">
        <v>1034</v>
      </c>
      <c r="F472" s="238">
        <v>0.25</v>
      </c>
      <c r="G472" s="120">
        <v>11.02</v>
      </c>
      <c r="H472" s="216">
        <f>ROUND(F472*G472,2)</f>
        <v>2.76</v>
      </c>
    </row>
    <row r="473" spans="1:8" s="122" customFormat="1" ht="13.5">
      <c r="A473" s="762" t="s">
        <v>1016</v>
      </c>
      <c r="B473" s="763"/>
      <c r="C473" s="763"/>
      <c r="D473" s="763"/>
      <c r="E473" s="763"/>
      <c r="F473" s="763"/>
      <c r="G473" s="763"/>
      <c r="H473" s="764"/>
    </row>
    <row r="474" spans="1:8" s="230" customFormat="1" ht="12.75" customHeight="1">
      <c r="A474" s="244" t="s">
        <v>1155</v>
      </c>
      <c r="B474" s="243" t="s">
        <v>1017</v>
      </c>
      <c r="C474" s="760" t="s">
        <v>1156</v>
      </c>
      <c r="D474" s="760"/>
      <c r="E474" s="144" t="s">
        <v>16</v>
      </c>
      <c r="F474" s="238">
        <v>1</v>
      </c>
      <c r="G474" s="120">
        <v>77.150000000000006</v>
      </c>
      <c r="H474" s="216">
        <f>ROUND(F474*G474,2)</f>
        <v>77.150000000000006</v>
      </c>
    </row>
    <row r="475" spans="1:8" s="172" customFormat="1" ht="13.5" thickBot="1">
      <c r="A475" s="199"/>
      <c r="B475" s="200"/>
      <c r="C475" s="805"/>
      <c r="D475" s="805"/>
      <c r="E475" s="200"/>
      <c r="F475" s="200"/>
      <c r="G475" s="201"/>
      <c r="H475" s="184"/>
    </row>
    <row r="476" spans="1:8" s="88" customFormat="1" ht="5.0999999999999996" customHeight="1" thickBot="1">
      <c r="A476" s="806"/>
      <c r="B476" s="807"/>
      <c r="C476" s="807"/>
      <c r="D476" s="807"/>
      <c r="E476" s="807"/>
      <c r="F476" s="807"/>
      <c r="G476" s="807"/>
      <c r="H476" s="808"/>
    </row>
    <row r="477" spans="1:8" s="180" customFormat="1" ht="12.75" customHeight="1">
      <c r="A477" s="753" t="s">
        <v>970</v>
      </c>
      <c r="B477" s="754"/>
      <c r="C477" s="754"/>
      <c r="D477" s="754"/>
      <c r="E477" s="754"/>
      <c r="F477" s="754"/>
      <c r="G477" s="754"/>
      <c r="H477" s="121">
        <f>SUM(H471:H474)</f>
        <v>83.350000000000009</v>
      </c>
    </row>
    <row r="478" spans="1:8" s="180" customFormat="1" ht="12.75" customHeight="1">
      <c r="A478" s="755" t="s">
        <v>969</v>
      </c>
      <c r="B478" s="756"/>
      <c r="C478" s="756"/>
      <c r="D478" s="756"/>
      <c r="E478" s="756"/>
      <c r="F478" s="756"/>
      <c r="G478" s="756"/>
      <c r="H478" s="94">
        <f>H479-H477</f>
        <v>20.837500000000006</v>
      </c>
    </row>
    <row r="479" spans="1:8" s="180" customFormat="1" ht="12.75" customHeight="1" thickBot="1">
      <c r="A479" s="757" t="s">
        <v>968</v>
      </c>
      <c r="B479" s="758"/>
      <c r="C479" s="758"/>
      <c r="D479" s="758"/>
      <c r="E479" s="758"/>
      <c r="F479" s="758"/>
      <c r="G479" s="758"/>
      <c r="H479" s="107">
        <f>H477*1.25</f>
        <v>104.18750000000001</v>
      </c>
    </row>
    <row r="480" spans="1:8" s="172" customFormat="1" ht="12.75" customHeight="1" thickBot="1">
      <c r="A480" s="108"/>
      <c r="B480" s="109"/>
      <c r="C480" s="108"/>
      <c r="D480" s="108"/>
      <c r="E480" s="108"/>
      <c r="F480" s="108"/>
      <c r="G480" s="108"/>
      <c r="H480" s="119"/>
    </row>
    <row r="481" spans="1:8" s="88" customFormat="1" ht="25.5" customHeight="1">
      <c r="A481" s="188" t="s">
        <v>339</v>
      </c>
      <c r="B481" s="774" t="s">
        <v>1157</v>
      </c>
      <c r="C481" s="774"/>
      <c r="D481" s="774"/>
      <c r="E481" s="774"/>
      <c r="F481" s="774"/>
      <c r="G481" s="774"/>
      <c r="H481" s="189" t="s">
        <v>1003</v>
      </c>
    </row>
    <row r="482" spans="1:8" s="88" customFormat="1" ht="25.5" customHeight="1" thickBot="1">
      <c r="A482" s="84" t="s">
        <v>989</v>
      </c>
      <c r="B482" s="190" t="s">
        <v>14</v>
      </c>
      <c r="C482" s="825" t="s">
        <v>15</v>
      </c>
      <c r="D482" s="825"/>
      <c r="E482" s="191" t="s">
        <v>16</v>
      </c>
      <c r="F482" s="191" t="s">
        <v>17</v>
      </c>
      <c r="G482" s="191" t="s">
        <v>990</v>
      </c>
      <c r="H482" s="192" t="s">
        <v>991</v>
      </c>
    </row>
    <row r="483" spans="1:8" s="83" customFormat="1" ht="12.75" customHeight="1">
      <c r="A483" s="776" t="s">
        <v>992</v>
      </c>
      <c r="B483" s="777"/>
      <c r="C483" s="777"/>
      <c r="D483" s="777"/>
      <c r="E483" s="777"/>
      <c r="F483" s="777"/>
      <c r="G483" s="777"/>
      <c r="H483" s="778"/>
    </row>
    <row r="484" spans="1:8" s="230" customFormat="1" ht="25.5" customHeight="1">
      <c r="A484" s="244">
        <v>72881</v>
      </c>
      <c r="B484" s="243" t="s">
        <v>993</v>
      </c>
      <c r="C484" s="760" t="s">
        <v>1158</v>
      </c>
      <c r="D484" s="760"/>
      <c r="E484" s="144" t="s">
        <v>1159</v>
      </c>
      <c r="F484" s="238">
        <v>10</v>
      </c>
      <c r="G484" s="120">
        <v>1.0900000000000001</v>
      </c>
      <c r="H484" s="216">
        <f>ROUND(F484*G484,2)</f>
        <v>10.9</v>
      </c>
    </row>
    <row r="485" spans="1:8" s="172" customFormat="1" ht="13.5" thickBot="1">
      <c r="A485" s="199"/>
      <c r="B485" s="200"/>
      <c r="C485" s="805"/>
      <c r="D485" s="805"/>
      <c r="E485" s="200"/>
      <c r="F485" s="200"/>
      <c r="G485" s="201"/>
      <c r="H485" s="184"/>
    </row>
    <row r="486" spans="1:8" s="88" customFormat="1" ht="5.0999999999999996" customHeight="1" thickBot="1">
      <c r="A486" s="806"/>
      <c r="B486" s="807"/>
      <c r="C486" s="807"/>
      <c r="D486" s="807"/>
      <c r="E486" s="807"/>
      <c r="F486" s="807"/>
      <c r="G486" s="807"/>
      <c r="H486" s="808"/>
    </row>
    <row r="487" spans="1:8" s="180" customFormat="1" ht="12.75" customHeight="1">
      <c r="A487" s="753" t="s">
        <v>970</v>
      </c>
      <c r="B487" s="754"/>
      <c r="C487" s="754"/>
      <c r="D487" s="754"/>
      <c r="E487" s="754"/>
      <c r="F487" s="754"/>
      <c r="G487" s="754"/>
      <c r="H487" s="121">
        <f>SUM(H484:H484)</f>
        <v>10.9</v>
      </c>
    </row>
    <row r="488" spans="1:8" s="180" customFormat="1" ht="12.75" customHeight="1">
      <c r="A488" s="755" t="s">
        <v>969</v>
      </c>
      <c r="B488" s="756"/>
      <c r="C488" s="756"/>
      <c r="D488" s="756"/>
      <c r="E488" s="756"/>
      <c r="F488" s="756"/>
      <c r="G488" s="756"/>
      <c r="H488" s="94">
        <f>H489-H487</f>
        <v>2.7249999999999996</v>
      </c>
    </row>
    <row r="489" spans="1:8" s="180" customFormat="1" ht="12.75" customHeight="1" thickBot="1">
      <c r="A489" s="757" t="s">
        <v>968</v>
      </c>
      <c r="B489" s="758"/>
      <c r="C489" s="758"/>
      <c r="D489" s="758"/>
      <c r="E489" s="758"/>
      <c r="F489" s="758"/>
      <c r="G489" s="758"/>
      <c r="H489" s="107">
        <f>H487*1.25</f>
        <v>13.625</v>
      </c>
    </row>
    <row r="490" spans="1:8" s="172" customFormat="1" ht="12.75" customHeight="1" thickBot="1">
      <c r="A490" s="108"/>
      <c r="B490" s="109"/>
      <c r="C490" s="108"/>
      <c r="D490" s="108"/>
      <c r="E490" s="108"/>
      <c r="F490" s="108"/>
      <c r="G490" s="108"/>
      <c r="H490" s="119"/>
    </row>
    <row r="491" spans="1:8" s="88" customFormat="1" ht="25.5" customHeight="1">
      <c r="A491" s="188" t="s">
        <v>377</v>
      </c>
      <c r="B491" s="774" t="s">
        <v>1160</v>
      </c>
      <c r="C491" s="774"/>
      <c r="D491" s="774"/>
      <c r="E491" s="774"/>
      <c r="F491" s="774"/>
      <c r="G491" s="774"/>
      <c r="H491" s="189" t="s">
        <v>16</v>
      </c>
    </row>
    <row r="492" spans="1:8" s="88" customFormat="1" ht="25.5" customHeight="1" thickBot="1">
      <c r="A492" s="84" t="s">
        <v>989</v>
      </c>
      <c r="B492" s="190" t="s">
        <v>14</v>
      </c>
      <c r="C492" s="825" t="s">
        <v>15</v>
      </c>
      <c r="D492" s="825"/>
      <c r="E492" s="191" t="s">
        <v>16</v>
      </c>
      <c r="F492" s="191" t="s">
        <v>17</v>
      </c>
      <c r="G492" s="191" t="s">
        <v>990</v>
      </c>
      <c r="H492" s="192" t="s">
        <v>991</v>
      </c>
    </row>
    <row r="493" spans="1:8" s="83" customFormat="1" ht="12.75" customHeight="1">
      <c r="A493" s="776" t="s">
        <v>1032</v>
      </c>
      <c r="B493" s="777"/>
      <c r="C493" s="777"/>
      <c r="D493" s="777"/>
      <c r="E493" s="777"/>
      <c r="F493" s="777"/>
      <c r="G493" s="777"/>
      <c r="H493" s="778"/>
    </row>
    <row r="494" spans="1:8" s="230" customFormat="1" ht="12.75" customHeight="1">
      <c r="A494" s="232">
        <v>88267</v>
      </c>
      <c r="B494" s="243" t="s">
        <v>993</v>
      </c>
      <c r="C494" s="837" t="s">
        <v>1146</v>
      </c>
      <c r="D494" s="837"/>
      <c r="E494" s="144" t="s">
        <v>1034</v>
      </c>
      <c r="F494" s="238">
        <v>2</v>
      </c>
      <c r="G494" s="120">
        <v>13.77</v>
      </c>
      <c r="H494" s="216">
        <f>ROUND(F494*G494,2)</f>
        <v>27.54</v>
      </c>
    </row>
    <row r="495" spans="1:8" s="230" customFormat="1" ht="12.75" customHeight="1">
      <c r="A495" s="232">
        <v>88316</v>
      </c>
      <c r="B495" s="243" t="s">
        <v>995</v>
      </c>
      <c r="C495" s="829" t="s">
        <v>1035</v>
      </c>
      <c r="D495" s="829"/>
      <c r="E495" s="144" t="s">
        <v>1034</v>
      </c>
      <c r="F495" s="238">
        <v>2.2000000000000002</v>
      </c>
      <c r="G495" s="120">
        <v>11.02</v>
      </c>
      <c r="H495" s="216">
        <f>ROUND(F495*G495,2)</f>
        <v>24.24</v>
      </c>
    </row>
    <row r="496" spans="1:8" s="230" customFormat="1" ht="12.75" customHeight="1">
      <c r="A496" s="244">
        <v>88264</v>
      </c>
      <c r="B496" s="243" t="s">
        <v>997</v>
      </c>
      <c r="C496" s="760" t="s">
        <v>1161</v>
      </c>
      <c r="D496" s="760"/>
      <c r="E496" s="144" t="s">
        <v>1034</v>
      </c>
      <c r="F496" s="238">
        <v>2</v>
      </c>
      <c r="G496" s="120">
        <v>13.77</v>
      </c>
      <c r="H496" s="216">
        <f>ROUND(F496*G496,2)</f>
        <v>27.54</v>
      </c>
    </row>
    <row r="497" spans="1:8" s="122" customFormat="1" ht="13.5">
      <c r="A497" s="762" t="s">
        <v>1016</v>
      </c>
      <c r="B497" s="763"/>
      <c r="C497" s="763"/>
      <c r="D497" s="763"/>
      <c r="E497" s="763"/>
      <c r="F497" s="763"/>
      <c r="G497" s="763"/>
      <c r="H497" s="764"/>
    </row>
    <row r="498" spans="1:8" s="230" customFormat="1" ht="25.5" customHeight="1">
      <c r="A498" s="244" t="s">
        <v>138</v>
      </c>
      <c r="B498" s="243" t="s">
        <v>1017</v>
      </c>
      <c r="C498" s="760" t="s">
        <v>1162</v>
      </c>
      <c r="D498" s="760"/>
      <c r="E498" s="144" t="s">
        <v>16</v>
      </c>
      <c r="F498" s="238">
        <v>1</v>
      </c>
      <c r="G498" s="120">
        <v>5875</v>
      </c>
      <c r="H498" s="216">
        <f>ROUND(F498*G498,2)</f>
        <v>5875</v>
      </c>
    </row>
    <row r="499" spans="1:8" s="230" customFormat="1" ht="12.75" customHeight="1">
      <c r="A499" s="244">
        <v>370</v>
      </c>
      <c r="B499" s="243" t="s">
        <v>1020</v>
      </c>
      <c r="C499" s="760" t="s">
        <v>1089</v>
      </c>
      <c r="D499" s="760"/>
      <c r="E499" s="144" t="s">
        <v>1003</v>
      </c>
      <c r="F499" s="238">
        <v>5.3999999999999999E-2</v>
      </c>
      <c r="G499" s="120">
        <v>57.5</v>
      </c>
      <c r="H499" s="216">
        <f>ROUND(F499*G499,2)</f>
        <v>3.11</v>
      </c>
    </row>
    <row r="500" spans="1:8" s="230" customFormat="1" ht="12.75" customHeight="1">
      <c r="A500" s="244">
        <v>1379</v>
      </c>
      <c r="B500" s="243" t="s">
        <v>1060</v>
      </c>
      <c r="C500" s="760" t="s">
        <v>1163</v>
      </c>
      <c r="D500" s="760"/>
      <c r="E500" s="144" t="s">
        <v>1091</v>
      </c>
      <c r="F500" s="238">
        <v>22.61</v>
      </c>
      <c r="G500" s="120">
        <v>0.64</v>
      </c>
      <c r="H500" s="216">
        <f>ROUND(F500*G500,2)</f>
        <v>14.47</v>
      </c>
    </row>
    <row r="501" spans="1:8" s="172" customFormat="1" ht="13.5" thickBot="1">
      <c r="A501" s="199"/>
      <c r="B501" s="200"/>
      <c r="C501" s="805"/>
      <c r="D501" s="805"/>
      <c r="E501" s="200"/>
      <c r="F501" s="200"/>
      <c r="G501" s="201"/>
      <c r="H501" s="184"/>
    </row>
    <row r="502" spans="1:8" s="88" customFormat="1" ht="5.0999999999999996" customHeight="1" thickBot="1">
      <c r="A502" s="806"/>
      <c r="B502" s="807"/>
      <c r="C502" s="807"/>
      <c r="D502" s="807"/>
      <c r="E502" s="807"/>
      <c r="F502" s="807"/>
      <c r="G502" s="807"/>
      <c r="H502" s="808"/>
    </row>
    <row r="503" spans="1:8" s="180" customFormat="1" ht="12.75" customHeight="1">
      <c r="A503" s="753" t="s">
        <v>970</v>
      </c>
      <c r="B503" s="754"/>
      <c r="C503" s="754"/>
      <c r="D503" s="754"/>
      <c r="E503" s="754"/>
      <c r="F503" s="754"/>
      <c r="G503" s="754"/>
      <c r="H503" s="121">
        <f>SUM(H494:H500)</f>
        <v>5971.9</v>
      </c>
    </row>
    <row r="504" spans="1:8" s="180" customFormat="1" ht="12.75" customHeight="1">
      <c r="A504" s="755" t="s">
        <v>969</v>
      </c>
      <c r="B504" s="756"/>
      <c r="C504" s="756"/>
      <c r="D504" s="756"/>
      <c r="E504" s="756"/>
      <c r="F504" s="756"/>
      <c r="G504" s="756"/>
      <c r="H504" s="94">
        <f>H505-H503</f>
        <v>1492.9750000000004</v>
      </c>
    </row>
    <row r="505" spans="1:8" s="180" customFormat="1" ht="12.75" customHeight="1" thickBot="1">
      <c r="A505" s="757" t="s">
        <v>968</v>
      </c>
      <c r="B505" s="758"/>
      <c r="C505" s="758"/>
      <c r="D505" s="758"/>
      <c r="E505" s="758"/>
      <c r="F505" s="758"/>
      <c r="G505" s="758"/>
      <c r="H505" s="107">
        <f>H503*1.25</f>
        <v>7464.875</v>
      </c>
    </row>
    <row r="506" spans="1:8" s="88" customFormat="1" ht="25.5" customHeight="1">
      <c r="A506" s="188" t="s">
        <v>383</v>
      </c>
      <c r="B506" s="774" t="s">
        <v>1164</v>
      </c>
      <c r="C506" s="774"/>
      <c r="D506" s="774"/>
      <c r="E506" s="774"/>
      <c r="F506" s="774"/>
      <c r="G506" s="774"/>
      <c r="H506" s="189" t="s">
        <v>16</v>
      </c>
    </row>
    <row r="507" spans="1:8" s="88" customFormat="1" ht="25.5" customHeight="1" thickBot="1">
      <c r="A507" s="84" t="s">
        <v>989</v>
      </c>
      <c r="B507" s="190" t="s">
        <v>14</v>
      </c>
      <c r="C507" s="825" t="s">
        <v>15</v>
      </c>
      <c r="D507" s="825"/>
      <c r="E507" s="191" t="s">
        <v>16</v>
      </c>
      <c r="F507" s="191" t="s">
        <v>17</v>
      </c>
      <c r="G507" s="191" t="s">
        <v>990</v>
      </c>
      <c r="H507" s="192" t="s">
        <v>991</v>
      </c>
    </row>
    <row r="508" spans="1:8" s="83" customFormat="1" ht="12.75" customHeight="1">
      <c r="A508" s="776" t="s">
        <v>1032</v>
      </c>
      <c r="B508" s="777"/>
      <c r="C508" s="777"/>
      <c r="D508" s="777"/>
      <c r="E508" s="777"/>
      <c r="F508" s="777"/>
      <c r="G508" s="777"/>
      <c r="H508" s="778"/>
    </row>
    <row r="509" spans="1:8" s="230" customFormat="1" ht="12.75" customHeight="1">
      <c r="A509" s="232">
        <v>88267</v>
      </c>
      <c r="B509" s="243" t="s">
        <v>993</v>
      </c>
      <c r="C509" s="837" t="s">
        <v>1146</v>
      </c>
      <c r="D509" s="837"/>
      <c r="E509" s="144" t="s">
        <v>1034</v>
      </c>
      <c r="F509" s="238">
        <v>2</v>
      </c>
      <c r="G509" s="120">
        <v>13.77</v>
      </c>
      <c r="H509" s="216">
        <f>ROUND(F509*G509,2)</f>
        <v>27.54</v>
      </c>
    </row>
    <row r="510" spans="1:8" s="230" customFormat="1" ht="12.75" customHeight="1">
      <c r="A510" s="232">
        <v>88316</v>
      </c>
      <c r="B510" s="243" t="s">
        <v>995</v>
      </c>
      <c r="C510" s="829" t="s">
        <v>1035</v>
      </c>
      <c r="D510" s="829"/>
      <c r="E510" s="144" t="s">
        <v>1034</v>
      </c>
      <c r="F510" s="238">
        <v>2.2000000000000002</v>
      </c>
      <c r="G510" s="120">
        <v>11.02</v>
      </c>
      <c r="H510" s="216">
        <f>ROUND(F510*G510,2)</f>
        <v>24.24</v>
      </c>
    </row>
    <row r="511" spans="1:8" s="122" customFormat="1" ht="13.5">
      <c r="A511" s="762" t="s">
        <v>1016</v>
      </c>
      <c r="B511" s="763"/>
      <c r="C511" s="763"/>
      <c r="D511" s="763"/>
      <c r="E511" s="763"/>
      <c r="F511" s="763"/>
      <c r="G511" s="763"/>
      <c r="H511" s="764"/>
    </row>
    <row r="512" spans="1:8" s="230" customFormat="1" ht="12.75" customHeight="1">
      <c r="A512" s="244" t="s">
        <v>138</v>
      </c>
      <c r="B512" s="243" t="s">
        <v>1017</v>
      </c>
      <c r="C512" s="760" t="s">
        <v>1165</v>
      </c>
      <c r="D512" s="760"/>
      <c r="E512" s="144" t="s">
        <v>16</v>
      </c>
      <c r="F512" s="238">
        <v>1</v>
      </c>
      <c r="G512" s="120">
        <v>1672.5</v>
      </c>
      <c r="H512" s="216">
        <f>ROUND(F512*G512,2)</f>
        <v>1672.5</v>
      </c>
    </row>
    <row r="513" spans="1:8" s="230" customFormat="1" ht="12.75" customHeight="1">
      <c r="A513" s="244" t="s">
        <v>138</v>
      </c>
      <c r="B513" s="243" t="s">
        <v>1020</v>
      </c>
      <c r="C513" s="760" t="s">
        <v>1166</v>
      </c>
      <c r="D513" s="760"/>
      <c r="E513" s="144" t="s">
        <v>16</v>
      </c>
      <c r="F513" s="238">
        <v>1</v>
      </c>
      <c r="G513" s="120">
        <v>372</v>
      </c>
      <c r="H513" s="216">
        <f>ROUND(F513*G513,2)</f>
        <v>372</v>
      </c>
    </row>
    <row r="514" spans="1:8" s="230" customFormat="1" ht="12.75" customHeight="1">
      <c r="A514" s="244">
        <v>370</v>
      </c>
      <c r="B514" s="243" t="s">
        <v>1060</v>
      </c>
      <c r="C514" s="760" t="s">
        <v>1089</v>
      </c>
      <c r="D514" s="760"/>
      <c r="E514" s="144" t="s">
        <v>1003</v>
      </c>
      <c r="F514" s="238">
        <v>5.3999999999999999E-2</v>
      </c>
      <c r="G514" s="120">
        <v>57.5</v>
      </c>
      <c r="H514" s="216">
        <f>ROUND(F514*G514,2)</f>
        <v>3.11</v>
      </c>
    </row>
    <row r="515" spans="1:8" s="230" customFormat="1" ht="12.75" customHeight="1">
      <c r="A515" s="244">
        <v>1379</v>
      </c>
      <c r="B515" s="243" t="s">
        <v>1062</v>
      </c>
      <c r="C515" s="760" t="s">
        <v>1163</v>
      </c>
      <c r="D515" s="760"/>
      <c r="E515" s="144" t="s">
        <v>1091</v>
      </c>
      <c r="F515" s="238">
        <v>22.61</v>
      </c>
      <c r="G515" s="120">
        <v>0.64</v>
      </c>
      <c r="H515" s="216">
        <f>ROUND(F515*G515,2)</f>
        <v>14.47</v>
      </c>
    </row>
    <row r="516" spans="1:8" s="172" customFormat="1" ht="13.5" thickBot="1">
      <c r="A516" s="199"/>
      <c r="B516" s="200"/>
      <c r="C516" s="805"/>
      <c r="D516" s="805"/>
      <c r="E516" s="200"/>
      <c r="F516" s="200"/>
      <c r="G516" s="201"/>
      <c r="H516" s="184"/>
    </row>
    <row r="517" spans="1:8" s="88" customFormat="1" ht="5.0999999999999996" customHeight="1" thickBot="1">
      <c r="A517" s="806"/>
      <c r="B517" s="807"/>
      <c r="C517" s="807"/>
      <c r="D517" s="807"/>
      <c r="E517" s="807"/>
      <c r="F517" s="807"/>
      <c r="G517" s="807"/>
      <c r="H517" s="808"/>
    </row>
    <row r="518" spans="1:8" s="180" customFormat="1" ht="12.75" customHeight="1">
      <c r="A518" s="753" t="s">
        <v>970</v>
      </c>
      <c r="B518" s="754"/>
      <c r="C518" s="754"/>
      <c r="D518" s="754"/>
      <c r="E518" s="754"/>
      <c r="F518" s="754"/>
      <c r="G518" s="754"/>
      <c r="H518" s="121">
        <f>SUM(H509:H515)</f>
        <v>2113.8599999999997</v>
      </c>
    </row>
    <row r="519" spans="1:8" s="180" customFormat="1" ht="10.5" customHeight="1">
      <c r="A519" s="755" t="s">
        <v>969</v>
      </c>
      <c r="B519" s="756"/>
      <c r="C519" s="756"/>
      <c r="D519" s="756"/>
      <c r="E519" s="756"/>
      <c r="F519" s="756"/>
      <c r="G519" s="756"/>
      <c r="H519" s="94">
        <f>H520-H518</f>
        <v>528.46500000000015</v>
      </c>
    </row>
    <row r="520" spans="1:8" s="180" customFormat="1" ht="12.75" customHeight="1" thickBot="1">
      <c r="A520" s="757" t="s">
        <v>968</v>
      </c>
      <c r="B520" s="758"/>
      <c r="C520" s="758"/>
      <c r="D520" s="758"/>
      <c r="E520" s="758"/>
      <c r="F520" s="758"/>
      <c r="G520" s="758"/>
      <c r="H520" s="107">
        <f>H518*1.25</f>
        <v>2642.3249999999998</v>
      </c>
    </row>
    <row r="521" spans="1:8" s="172" customFormat="1" ht="3" customHeight="1" thickBot="1">
      <c r="A521" s="108"/>
      <c r="B521" s="109"/>
      <c r="C521" s="108"/>
      <c r="D521" s="108"/>
      <c r="E521" s="108"/>
      <c r="F521" s="108"/>
      <c r="G521" s="108"/>
      <c r="H521" s="119"/>
    </row>
    <row r="522" spans="1:8" s="88" customFormat="1" ht="25.5" customHeight="1">
      <c r="A522" s="188" t="s">
        <v>388</v>
      </c>
      <c r="B522" s="774" t="s">
        <v>1167</v>
      </c>
      <c r="C522" s="774"/>
      <c r="D522" s="774"/>
      <c r="E522" s="774"/>
      <c r="F522" s="774"/>
      <c r="G522" s="774"/>
      <c r="H522" s="189" t="s">
        <v>16</v>
      </c>
    </row>
    <row r="523" spans="1:8" s="88" customFormat="1" ht="25.5" customHeight="1" thickBot="1">
      <c r="A523" s="84" t="s">
        <v>989</v>
      </c>
      <c r="B523" s="190" t="s">
        <v>14</v>
      </c>
      <c r="C523" s="825" t="s">
        <v>15</v>
      </c>
      <c r="D523" s="825"/>
      <c r="E523" s="191" t="s">
        <v>16</v>
      </c>
      <c r="F523" s="191" t="s">
        <v>17</v>
      </c>
      <c r="G523" s="191" t="s">
        <v>990</v>
      </c>
      <c r="H523" s="192" t="s">
        <v>991</v>
      </c>
    </row>
    <row r="524" spans="1:8" s="83" customFormat="1" ht="12.75" customHeight="1">
      <c r="A524" s="776" t="s">
        <v>1032</v>
      </c>
      <c r="B524" s="777"/>
      <c r="C524" s="777"/>
      <c r="D524" s="777"/>
      <c r="E524" s="777"/>
      <c r="F524" s="777"/>
      <c r="G524" s="777"/>
      <c r="H524" s="778"/>
    </row>
    <row r="525" spans="1:8" s="230" customFormat="1" ht="12.75" customHeight="1">
      <c r="A525" s="232">
        <v>88267</v>
      </c>
      <c r="B525" s="243" t="s">
        <v>993</v>
      </c>
      <c r="C525" s="837" t="s">
        <v>1146</v>
      </c>
      <c r="D525" s="837"/>
      <c r="E525" s="144" t="s">
        <v>1034</v>
      </c>
      <c r="F525" s="238">
        <f>0.074*2.97</f>
        <v>0.21978</v>
      </c>
      <c r="G525" s="120">
        <v>13.77</v>
      </c>
      <c r="H525" s="216">
        <f>ROUND(F525*G525,2)</f>
        <v>3.03</v>
      </c>
    </row>
    <row r="526" spans="1:8" s="230" customFormat="1" ht="12.75" customHeight="1">
      <c r="A526" s="232">
        <v>88316</v>
      </c>
      <c r="B526" s="243" t="s">
        <v>995</v>
      </c>
      <c r="C526" s="829" t="s">
        <v>1035</v>
      </c>
      <c r="D526" s="829"/>
      <c r="E526" s="144" t="s">
        <v>1034</v>
      </c>
      <c r="F526" s="238">
        <f>0.148*2.97</f>
        <v>0.43956000000000001</v>
      </c>
      <c r="G526" s="120">
        <v>11.02</v>
      </c>
      <c r="H526" s="216">
        <f>ROUND(F526*G526,2)</f>
        <v>4.84</v>
      </c>
    </row>
    <row r="527" spans="1:8" s="122" customFormat="1" ht="13.5">
      <c r="A527" s="762" t="s">
        <v>1016</v>
      </c>
      <c r="B527" s="763"/>
      <c r="C527" s="763"/>
      <c r="D527" s="763"/>
      <c r="E527" s="763"/>
      <c r="F527" s="763"/>
      <c r="G527" s="763"/>
      <c r="H527" s="764"/>
    </row>
    <row r="528" spans="1:8" s="230" customFormat="1" ht="25.5" customHeight="1">
      <c r="A528" s="244" t="s">
        <v>138</v>
      </c>
      <c r="B528" s="243" t="s">
        <v>1017</v>
      </c>
      <c r="C528" s="760" t="s">
        <v>1168</v>
      </c>
      <c r="D528" s="760"/>
      <c r="E528" s="144" t="s">
        <v>16</v>
      </c>
      <c r="F528" s="238">
        <v>1</v>
      </c>
      <c r="G528" s="120">
        <v>1265.03</v>
      </c>
      <c r="H528" s="216">
        <f>ROUND(F528*G528,2)</f>
        <v>1265.03</v>
      </c>
    </row>
    <row r="529" spans="1:8" s="172" customFormat="1" ht="13.5" thickBot="1">
      <c r="A529" s="199"/>
      <c r="B529" s="200"/>
      <c r="C529" s="805"/>
      <c r="D529" s="805"/>
      <c r="E529" s="200"/>
      <c r="F529" s="200"/>
      <c r="G529" s="201"/>
      <c r="H529" s="184"/>
    </row>
    <row r="530" spans="1:8" s="88" customFormat="1" ht="5.0999999999999996" customHeight="1" thickBot="1">
      <c r="A530" s="806"/>
      <c r="B530" s="807"/>
      <c r="C530" s="807"/>
      <c r="D530" s="807"/>
      <c r="E530" s="807"/>
      <c r="F530" s="807"/>
      <c r="G530" s="807"/>
      <c r="H530" s="808"/>
    </row>
    <row r="531" spans="1:8" s="180" customFormat="1" ht="12.75" customHeight="1">
      <c r="A531" s="753" t="s">
        <v>970</v>
      </c>
      <c r="B531" s="754"/>
      <c r="C531" s="754"/>
      <c r="D531" s="754"/>
      <c r="E531" s="754"/>
      <c r="F531" s="754"/>
      <c r="G531" s="754"/>
      <c r="H531" s="121">
        <f>SUM(H525:H528)</f>
        <v>1272.8999999999999</v>
      </c>
    </row>
    <row r="532" spans="1:8" s="180" customFormat="1" ht="12.75" customHeight="1">
      <c r="A532" s="755" t="s">
        <v>969</v>
      </c>
      <c r="B532" s="756"/>
      <c r="C532" s="756"/>
      <c r="D532" s="756"/>
      <c r="E532" s="756"/>
      <c r="F532" s="756"/>
      <c r="G532" s="756"/>
      <c r="H532" s="94">
        <f>H533-H531</f>
        <v>318.22499999999991</v>
      </c>
    </row>
    <row r="533" spans="1:8" s="180" customFormat="1" ht="12.75" customHeight="1" thickBot="1">
      <c r="A533" s="757" t="s">
        <v>968</v>
      </c>
      <c r="B533" s="758"/>
      <c r="C533" s="758"/>
      <c r="D533" s="758"/>
      <c r="E533" s="758"/>
      <c r="F533" s="758"/>
      <c r="G533" s="758"/>
      <c r="H533" s="107">
        <f>H531*1.25</f>
        <v>1591.1249999999998</v>
      </c>
    </row>
    <row r="534" spans="1:8" s="172" customFormat="1" ht="12.75" customHeight="1" thickBot="1">
      <c r="A534" s="108"/>
      <c r="B534" s="109"/>
      <c r="C534" s="108"/>
      <c r="D534" s="108"/>
      <c r="E534" s="108"/>
      <c r="F534" s="108"/>
      <c r="G534" s="108"/>
      <c r="H534" s="119"/>
    </row>
    <row r="535" spans="1:8" s="88" customFormat="1" ht="25.5" customHeight="1">
      <c r="A535" s="188" t="s">
        <v>391</v>
      </c>
      <c r="B535" s="774" t="s">
        <v>1169</v>
      </c>
      <c r="C535" s="774"/>
      <c r="D535" s="774"/>
      <c r="E535" s="774"/>
      <c r="F535" s="774"/>
      <c r="G535" s="774"/>
      <c r="H535" s="189" t="s">
        <v>16</v>
      </c>
    </row>
    <row r="536" spans="1:8" s="88" customFormat="1" ht="25.5" customHeight="1" thickBot="1">
      <c r="A536" s="84" t="s">
        <v>989</v>
      </c>
      <c r="B536" s="190" t="s">
        <v>14</v>
      </c>
      <c r="C536" s="825" t="s">
        <v>15</v>
      </c>
      <c r="D536" s="825"/>
      <c r="E536" s="191" t="s">
        <v>16</v>
      </c>
      <c r="F536" s="191" t="s">
        <v>17</v>
      </c>
      <c r="G536" s="191" t="s">
        <v>990</v>
      </c>
      <c r="H536" s="192" t="s">
        <v>991</v>
      </c>
    </row>
    <row r="537" spans="1:8" s="83" customFormat="1" ht="12.75" customHeight="1">
      <c r="A537" s="776" t="s">
        <v>1032</v>
      </c>
      <c r="B537" s="777"/>
      <c r="C537" s="777"/>
      <c r="D537" s="777"/>
      <c r="E537" s="777"/>
      <c r="F537" s="777"/>
      <c r="G537" s="777"/>
      <c r="H537" s="778"/>
    </row>
    <row r="538" spans="1:8" s="230" customFormat="1" ht="12.75" customHeight="1">
      <c r="A538" s="232">
        <v>88267</v>
      </c>
      <c r="B538" s="243" t="s">
        <v>993</v>
      </c>
      <c r="C538" s="837" t="s">
        <v>1146</v>
      </c>
      <c r="D538" s="837"/>
      <c r="E538" s="144" t="s">
        <v>1034</v>
      </c>
      <c r="F538" s="238">
        <v>0.2167</v>
      </c>
      <c r="G538" s="120">
        <v>13.77</v>
      </c>
      <c r="H538" s="216">
        <f>ROUND(F538*G538,2)</f>
        <v>2.98</v>
      </c>
    </row>
    <row r="539" spans="1:8" s="230" customFormat="1" ht="12.75" customHeight="1">
      <c r="A539" s="232">
        <v>88316</v>
      </c>
      <c r="B539" s="243" t="s">
        <v>995</v>
      </c>
      <c r="C539" s="829" t="s">
        <v>1035</v>
      </c>
      <c r="D539" s="829"/>
      <c r="E539" s="144" t="s">
        <v>1034</v>
      </c>
      <c r="F539" s="238">
        <v>0.43340000000000001</v>
      </c>
      <c r="G539" s="120">
        <v>11.02</v>
      </c>
      <c r="H539" s="216">
        <f>ROUND(F539*G539,2)</f>
        <v>4.78</v>
      </c>
    </row>
    <row r="540" spans="1:8" s="122" customFormat="1" ht="13.5">
      <c r="A540" s="762" t="s">
        <v>1016</v>
      </c>
      <c r="B540" s="763"/>
      <c r="C540" s="763"/>
      <c r="D540" s="763"/>
      <c r="E540" s="763"/>
      <c r="F540" s="763"/>
      <c r="G540" s="763"/>
      <c r="H540" s="764"/>
    </row>
    <row r="541" spans="1:8" s="230" customFormat="1" ht="25.5" customHeight="1">
      <c r="A541" s="244" t="s">
        <v>138</v>
      </c>
      <c r="B541" s="243" t="s">
        <v>1017</v>
      </c>
      <c r="C541" s="760" t="s">
        <v>1169</v>
      </c>
      <c r="D541" s="760"/>
      <c r="E541" s="144" t="s">
        <v>16</v>
      </c>
      <c r="F541" s="238">
        <v>1</v>
      </c>
      <c r="G541" s="120">
        <v>291.01</v>
      </c>
      <c r="H541" s="216">
        <f>ROUND(F541*G541,2)</f>
        <v>291.01</v>
      </c>
    </row>
    <row r="542" spans="1:8" s="172" customFormat="1" ht="13.5" thickBot="1">
      <c r="A542" s="199"/>
      <c r="B542" s="200"/>
      <c r="C542" s="805"/>
      <c r="D542" s="805"/>
      <c r="E542" s="200"/>
      <c r="F542" s="200"/>
      <c r="G542" s="201"/>
      <c r="H542" s="184"/>
    </row>
    <row r="543" spans="1:8" s="88" customFormat="1" ht="5.0999999999999996" customHeight="1" thickBot="1">
      <c r="A543" s="806"/>
      <c r="B543" s="807"/>
      <c r="C543" s="807"/>
      <c r="D543" s="807"/>
      <c r="E543" s="807"/>
      <c r="F543" s="807"/>
      <c r="G543" s="807"/>
      <c r="H543" s="808"/>
    </row>
    <row r="544" spans="1:8" s="180" customFormat="1" ht="12.75" customHeight="1">
      <c r="A544" s="753" t="s">
        <v>970</v>
      </c>
      <c r="B544" s="754"/>
      <c r="C544" s="754"/>
      <c r="D544" s="754"/>
      <c r="E544" s="754"/>
      <c r="F544" s="754"/>
      <c r="G544" s="754"/>
      <c r="H544" s="121">
        <f>SUM(H538:H541)</f>
        <v>298.77</v>
      </c>
    </row>
    <row r="545" spans="1:8" s="180" customFormat="1" ht="12.75" customHeight="1">
      <c r="A545" s="755" t="s">
        <v>969</v>
      </c>
      <c r="B545" s="756"/>
      <c r="C545" s="756"/>
      <c r="D545" s="756"/>
      <c r="E545" s="756"/>
      <c r="F545" s="756"/>
      <c r="G545" s="756"/>
      <c r="H545" s="94">
        <f>H546-H544</f>
        <v>74.692499999999995</v>
      </c>
    </row>
    <row r="546" spans="1:8" s="180" customFormat="1" ht="12.75" customHeight="1" thickBot="1">
      <c r="A546" s="757" t="s">
        <v>968</v>
      </c>
      <c r="B546" s="758"/>
      <c r="C546" s="758"/>
      <c r="D546" s="758"/>
      <c r="E546" s="758"/>
      <c r="F546" s="758"/>
      <c r="G546" s="758"/>
      <c r="H546" s="107">
        <f>H544*1.25</f>
        <v>373.46249999999998</v>
      </c>
    </row>
    <row r="547" spans="1:8" s="172" customFormat="1" ht="12.75" customHeight="1" thickBot="1">
      <c r="A547" s="108"/>
      <c r="B547" s="109"/>
      <c r="C547" s="108"/>
      <c r="D547" s="108"/>
      <c r="E547" s="108"/>
      <c r="F547" s="108"/>
      <c r="G547" s="108"/>
      <c r="H547" s="119"/>
    </row>
    <row r="548" spans="1:8" s="88" customFormat="1" ht="25.5" customHeight="1">
      <c r="A548" s="188" t="s">
        <v>394</v>
      </c>
      <c r="B548" s="774" t="s">
        <v>1170</v>
      </c>
      <c r="C548" s="774"/>
      <c r="D548" s="774"/>
      <c r="E548" s="774"/>
      <c r="F548" s="774"/>
      <c r="G548" s="774"/>
      <c r="H548" s="189" t="s">
        <v>16</v>
      </c>
    </row>
    <row r="549" spans="1:8" s="88" customFormat="1" ht="25.5" customHeight="1" thickBot="1">
      <c r="A549" s="84" t="s">
        <v>989</v>
      </c>
      <c r="B549" s="190" t="s">
        <v>14</v>
      </c>
      <c r="C549" s="825" t="s">
        <v>15</v>
      </c>
      <c r="D549" s="825"/>
      <c r="E549" s="191" t="s">
        <v>16</v>
      </c>
      <c r="F549" s="191" t="s">
        <v>17</v>
      </c>
      <c r="G549" s="191" t="s">
        <v>990</v>
      </c>
      <c r="H549" s="192" t="s">
        <v>991</v>
      </c>
    </row>
    <row r="550" spans="1:8" s="83" customFormat="1" ht="12.75" customHeight="1">
      <c r="A550" s="776" t="s">
        <v>1032</v>
      </c>
      <c r="B550" s="777"/>
      <c r="C550" s="777"/>
      <c r="D550" s="777"/>
      <c r="E550" s="777"/>
      <c r="F550" s="777"/>
      <c r="G550" s="777"/>
      <c r="H550" s="778"/>
    </row>
    <row r="551" spans="1:8" s="230" customFormat="1" ht="12.75" customHeight="1">
      <c r="A551" s="232">
        <v>88267</v>
      </c>
      <c r="B551" s="243" t="s">
        <v>993</v>
      </c>
      <c r="C551" s="837" t="s">
        <v>1146</v>
      </c>
      <c r="D551" s="837"/>
      <c r="E551" s="144" t="s">
        <v>1034</v>
      </c>
      <c r="F551" s="238">
        <v>7.3999999999999996E-2</v>
      </c>
      <c r="G551" s="120">
        <v>13.77</v>
      </c>
      <c r="H551" s="216">
        <f>ROUND(F551*G551,2)</f>
        <v>1.02</v>
      </c>
    </row>
    <row r="552" spans="1:8" s="230" customFormat="1" ht="12.75" customHeight="1">
      <c r="A552" s="232">
        <v>88316</v>
      </c>
      <c r="B552" s="243" t="s">
        <v>995</v>
      </c>
      <c r="C552" s="829" t="s">
        <v>1035</v>
      </c>
      <c r="D552" s="829"/>
      <c r="E552" s="144" t="s">
        <v>1034</v>
      </c>
      <c r="F552" s="238">
        <v>0.14799999999999999</v>
      </c>
      <c r="G552" s="120">
        <v>11.02</v>
      </c>
      <c r="H552" s="216">
        <f>ROUND(F552*G552,2)</f>
        <v>1.63</v>
      </c>
    </row>
    <row r="553" spans="1:8" s="122" customFormat="1" ht="13.5">
      <c r="A553" s="762" t="s">
        <v>1016</v>
      </c>
      <c r="B553" s="763"/>
      <c r="C553" s="763"/>
      <c r="D553" s="763"/>
      <c r="E553" s="763"/>
      <c r="F553" s="763"/>
      <c r="G553" s="763"/>
      <c r="H553" s="764"/>
    </row>
    <row r="554" spans="1:8" s="230" customFormat="1" ht="25.5" customHeight="1">
      <c r="A554" s="244" t="s">
        <v>138</v>
      </c>
      <c r="B554" s="243" t="s">
        <v>1017</v>
      </c>
      <c r="C554" s="760" t="s">
        <v>1170</v>
      </c>
      <c r="D554" s="760"/>
      <c r="E554" s="144" t="s">
        <v>16</v>
      </c>
      <c r="F554" s="238">
        <v>1</v>
      </c>
      <c r="G554" s="120">
        <v>616.5</v>
      </c>
      <c r="H554" s="216">
        <f>ROUND(F554*G554,2)</f>
        <v>616.5</v>
      </c>
    </row>
    <row r="555" spans="1:8" s="172" customFormat="1" ht="13.5" thickBot="1">
      <c r="A555" s="199"/>
      <c r="B555" s="200"/>
      <c r="C555" s="805"/>
      <c r="D555" s="805"/>
      <c r="E555" s="200"/>
      <c r="F555" s="200"/>
      <c r="G555" s="201"/>
      <c r="H555" s="184"/>
    </row>
    <row r="556" spans="1:8" s="88" customFormat="1" ht="5.0999999999999996" customHeight="1" thickBot="1">
      <c r="A556" s="806"/>
      <c r="B556" s="807"/>
      <c r="C556" s="807"/>
      <c r="D556" s="807"/>
      <c r="E556" s="807"/>
      <c r="F556" s="807"/>
      <c r="G556" s="807"/>
      <c r="H556" s="808"/>
    </row>
    <row r="557" spans="1:8" s="180" customFormat="1" ht="12.75" customHeight="1">
      <c r="A557" s="753" t="s">
        <v>970</v>
      </c>
      <c r="B557" s="754"/>
      <c r="C557" s="754"/>
      <c r="D557" s="754"/>
      <c r="E557" s="754"/>
      <c r="F557" s="754"/>
      <c r="G557" s="754"/>
      <c r="H557" s="121">
        <f>SUM(H551:H554)</f>
        <v>619.15</v>
      </c>
    </row>
    <row r="558" spans="1:8" s="180" customFormat="1" ht="12.75" customHeight="1">
      <c r="A558" s="755" t="s">
        <v>969</v>
      </c>
      <c r="B558" s="756"/>
      <c r="C558" s="756"/>
      <c r="D558" s="756"/>
      <c r="E558" s="756"/>
      <c r="F558" s="756"/>
      <c r="G558" s="756"/>
      <c r="H558" s="94">
        <f>H559-H557</f>
        <v>154.78750000000002</v>
      </c>
    </row>
    <row r="559" spans="1:8" s="180" customFormat="1" ht="12.75" customHeight="1" thickBot="1">
      <c r="A559" s="757" t="s">
        <v>968</v>
      </c>
      <c r="B559" s="758"/>
      <c r="C559" s="758"/>
      <c r="D559" s="758"/>
      <c r="E559" s="758"/>
      <c r="F559" s="758"/>
      <c r="G559" s="758"/>
      <c r="H559" s="107">
        <f>H557*1.25</f>
        <v>773.9375</v>
      </c>
    </row>
    <row r="560" spans="1:8" s="172" customFormat="1" ht="12.75" customHeight="1" thickBot="1">
      <c r="A560" s="108"/>
      <c r="B560" s="109"/>
      <c r="C560" s="108"/>
      <c r="D560" s="108"/>
      <c r="E560" s="108"/>
      <c r="F560" s="108"/>
      <c r="G560" s="108"/>
      <c r="H560" s="119"/>
    </row>
    <row r="561" spans="1:8" s="88" customFormat="1" ht="25.5" customHeight="1">
      <c r="A561" s="188" t="s">
        <v>397</v>
      </c>
      <c r="B561" s="774" t="s">
        <v>1171</v>
      </c>
      <c r="C561" s="774"/>
      <c r="D561" s="774"/>
      <c r="E561" s="774"/>
      <c r="F561" s="774"/>
      <c r="G561" s="774"/>
      <c r="H561" s="189" t="s">
        <v>16</v>
      </c>
    </row>
    <row r="562" spans="1:8" s="88" customFormat="1" ht="25.5" customHeight="1" thickBot="1">
      <c r="A562" s="84" t="s">
        <v>989</v>
      </c>
      <c r="B562" s="190" t="s">
        <v>14</v>
      </c>
      <c r="C562" s="825" t="s">
        <v>15</v>
      </c>
      <c r="D562" s="825"/>
      <c r="E562" s="191" t="s">
        <v>16</v>
      </c>
      <c r="F562" s="191" t="s">
        <v>17</v>
      </c>
      <c r="G562" s="191" t="s">
        <v>990</v>
      </c>
      <c r="H562" s="192" t="s">
        <v>991</v>
      </c>
    </row>
    <row r="563" spans="1:8" s="83" customFormat="1" ht="12.75" customHeight="1">
      <c r="A563" s="776" t="s">
        <v>1032</v>
      </c>
      <c r="B563" s="777"/>
      <c r="C563" s="777"/>
      <c r="D563" s="777"/>
      <c r="E563" s="777"/>
      <c r="F563" s="777"/>
      <c r="G563" s="777"/>
      <c r="H563" s="778"/>
    </row>
    <row r="564" spans="1:8" s="230" customFormat="1" ht="12.75" customHeight="1">
      <c r="A564" s="232">
        <v>88267</v>
      </c>
      <c r="B564" s="243" t="s">
        <v>993</v>
      </c>
      <c r="C564" s="837" t="s">
        <v>1146</v>
      </c>
      <c r="D564" s="837"/>
      <c r="E564" s="144" t="s">
        <v>1034</v>
      </c>
      <c r="F564" s="238">
        <v>0.1057</v>
      </c>
      <c r="G564" s="120">
        <v>13.77</v>
      </c>
      <c r="H564" s="216">
        <f>ROUND(F564*G564,2)</f>
        <v>1.46</v>
      </c>
    </row>
    <row r="565" spans="1:8" s="230" customFormat="1" ht="12.75" customHeight="1">
      <c r="A565" s="232">
        <v>88316</v>
      </c>
      <c r="B565" s="243" t="s">
        <v>995</v>
      </c>
      <c r="C565" s="829" t="s">
        <v>1035</v>
      </c>
      <c r="D565" s="829"/>
      <c r="E565" s="144" t="s">
        <v>1034</v>
      </c>
      <c r="F565" s="238">
        <v>0.2114</v>
      </c>
      <c r="G565" s="120">
        <v>11.02</v>
      </c>
      <c r="H565" s="216">
        <f>ROUND(F565*G565,2)</f>
        <v>2.33</v>
      </c>
    </row>
    <row r="566" spans="1:8" s="122" customFormat="1" ht="13.5">
      <c r="A566" s="762" t="s">
        <v>1016</v>
      </c>
      <c r="B566" s="763"/>
      <c r="C566" s="763"/>
      <c r="D566" s="763"/>
      <c r="E566" s="763"/>
      <c r="F566" s="763"/>
      <c r="G566" s="763"/>
      <c r="H566" s="764"/>
    </row>
    <row r="567" spans="1:8" s="230" customFormat="1" ht="25.5" customHeight="1">
      <c r="A567" s="244" t="s">
        <v>138</v>
      </c>
      <c r="B567" s="243" t="s">
        <v>1017</v>
      </c>
      <c r="C567" s="760" t="s">
        <v>1171</v>
      </c>
      <c r="D567" s="760"/>
      <c r="E567" s="144" t="s">
        <v>16</v>
      </c>
      <c r="F567" s="238">
        <v>1</v>
      </c>
      <c r="G567" s="120">
        <v>1788.33</v>
      </c>
      <c r="H567" s="216">
        <f>ROUND(F567*G567,2)</f>
        <v>1788.33</v>
      </c>
    </row>
    <row r="568" spans="1:8" s="172" customFormat="1" ht="13.5" thickBot="1">
      <c r="A568" s="199"/>
      <c r="B568" s="200"/>
      <c r="C568" s="805"/>
      <c r="D568" s="805"/>
      <c r="E568" s="200"/>
      <c r="F568" s="200"/>
      <c r="G568" s="201"/>
      <c r="H568" s="184"/>
    </row>
    <row r="569" spans="1:8" s="88" customFormat="1" ht="5.0999999999999996" customHeight="1" thickBot="1">
      <c r="A569" s="806"/>
      <c r="B569" s="807"/>
      <c r="C569" s="807"/>
      <c r="D569" s="807"/>
      <c r="E569" s="807"/>
      <c r="F569" s="807"/>
      <c r="G569" s="807"/>
      <c r="H569" s="808"/>
    </row>
    <row r="570" spans="1:8" s="180" customFormat="1" ht="12.75" customHeight="1">
      <c r="A570" s="753" t="s">
        <v>970</v>
      </c>
      <c r="B570" s="754"/>
      <c r="C570" s="754"/>
      <c r="D570" s="754"/>
      <c r="E570" s="754"/>
      <c r="F570" s="754"/>
      <c r="G570" s="754"/>
      <c r="H570" s="121">
        <f>SUM(H564:H567)</f>
        <v>1792.12</v>
      </c>
    </row>
    <row r="571" spans="1:8" s="180" customFormat="1" ht="12.75" customHeight="1">
      <c r="A571" s="755" t="s">
        <v>969</v>
      </c>
      <c r="B571" s="756"/>
      <c r="C571" s="756"/>
      <c r="D571" s="756"/>
      <c r="E571" s="756"/>
      <c r="F571" s="756"/>
      <c r="G571" s="756"/>
      <c r="H571" s="94">
        <f>H572-H570</f>
        <v>448.02999999999975</v>
      </c>
    </row>
    <row r="572" spans="1:8" s="180" customFormat="1" ht="12.75" customHeight="1" thickBot="1">
      <c r="A572" s="757" t="s">
        <v>968</v>
      </c>
      <c r="B572" s="758"/>
      <c r="C572" s="758"/>
      <c r="D572" s="758"/>
      <c r="E572" s="758"/>
      <c r="F572" s="758"/>
      <c r="G572" s="758"/>
      <c r="H572" s="107">
        <f>H570*1.25</f>
        <v>2240.1499999999996</v>
      </c>
    </row>
    <row r="573" spans="1:8" s="172" customFormat="1" ht="12.75" customHeight="1" thickBot="1">
      <c r="A573" s="108"/>
      <c r="B573" s="109"/>
      <c r="C573" s="108"/>
      <c r="D573" s="108"/>
      <c r="E573" s="108"/>
      <c r="F573" s="108"/>
      <c r="G573" s="108"/>
      <c r="H573" s="119"/>
    </row>
    <row r="574" spans="1:8" s="88" customFormat="1" ht="25.5" customHeight="1">
      <c r="A574" s="188" t="s">
        <v>400</v>
      </c>
      <c r="B574" s="774" t="s">
        <v>1172</v>
      </c>
      <c r="C574" s="774"/>
      <c r="D574" s="774"/>
      <c r="E574" s="774"/>
      <c r="F574" s="774"/>
      <c r="G574" s="774"/>
      <c r="H574" s="189" t="s">
        <v>16</v>
      </c>
    </row>
    <row r="575" spans="1:8" s="88" customFormat="1" ht="25.5" customHeight="1" thickBot="1">
      <c r="A575" s="84" t="s">
        <v>989</v>
      </c>
      <c r="B575" s="190" t="s">
        <v>14</v>
      </c>
      <c r="C575" s="825" t="s">
        <v>15</v>
      </c>
      <c r="D575" s="825"/>
      <c r="E575" s="191" t="s">
        <v>16</v>
      </c>
      <c r="F575" s="191" t="s">
        <v>17</v>
      </c>
      <c r="G575" s="191" t="s">
        <v>990</v>
      </c>
      <c r="H575" s="192" t="s">
        <v>991</v>
      </c>
    </row>
    <row r="576" spans="1:8" s="83" customFormat="1" ht="12.75" customHeight="1">
      <c r="A576" s="776" t="s">
        <v>1032</v>
      </c>
      <c r="B576" s="777"/>
      <c r="C576" s="777"/>
      <c r="D576" s="777"/>
      <c r="E576" s="777"/>
      <c r="F576" s="777"/>
      <c r="G576" s="777"/>
      <c r="H576" s="778"/>
    </row>
    <row r="577" spans="1:8" s="230" customFormat="1" ht="12.75" customHeight="1">
      <c r="A577" s="232">
        <v>88267</v>
      </c>
      <c r="B577" s="243" t="s">
        <v>993</v>
      </c>
      <c r="C577" s="837" t="s">
        <v>1146</v>
      </c>
      <c r="D577" s="837"/>
      <c r="E577" s="144" t="s">
        <v>1034</v>
      </c>
      <c r="F577" s="238">
        <v>0.1057</v>
      </c>
      <c r="G577" s="120">
        <v>13.77</v>
      </c>
      <c r="H577" s="216">
        <f>ROUND(F577*G577,2)</f>
        <v>1.46</v>
      </c>
    </row>
    <row r="578" spans="1:8" s="230" customFormat="1" ht="12.75" customHeight="1">
      <c r="A578" s="232">
        <v>88316</v>
      </c>
      <c r="B578" s="243" t="s">
        <v>995</v>
      </c>
      <c r="C578" s="829" t="s">
        <v>1035</v>
      </c>
      <c r="D578" s="829"/>
      <c r="E578" s="144" t="s">
        <v>1034</v>
      </c>
      <c r="F578" s="238">
        <v>0.2114</v>
      </c>
      <c r="G578" s="120">
        <v>11.02</v>
      </c>
      <c r="H578" s="216">
        <f>ROUND(F578*G578,2)</f>
        <v>2.33</v>
      </c>
    </row>
    <row r="579" spans="1:8" s="122" customFormat="1" ht="13.5">
      <c r="A579" s="762" t="s">
        <v>1016</v>
      </c>
      <c r="B579" s="763"/>
      <c r="C579" s="763"/>
      <c r="D579" s="763"/>
      <c r="E579" s="763"/>
      <c r="F579" s="763"/>
      <c r="G579" s="763"/>
      <c r="H579" s="764"/>
    </row>
    <row r="580" spans="1:8" s="230" customFormat="1" ht="25.5" customHeight="1">
      <c r="A580" s="244" t="s">
        <v>138</v>
      </c>
      <c r="B580" s="243" t="s">
        <v>1017</v>
      </c>
      <c r="C580" s="760" t="s">
        <v>1173</v>
      </c>
      <c r="D580" s="760"/>
      <c r="E580" s="144" t="s">
        <v>16</v>
      </c>
      <c r="F580" s="238">
        <v>1</v>
      </c>
      <c r="G580" s="120">
        <v>597.76</v>
      </c>
      <c r="H580" s="216">
        <f>ROUND(F580*G580,2)</f>
        <v>597.76</v>
      </c>
    </row>
    <row r="581" spans="1:8" s="172" customFormat="1" ht="13.5" thickBot="1">
      <c r="A581" s="199"/>
      <c r="B581" s="200"/>
      <c r="C581" s="805"/>
      <c r="D581" s="805"/>
      <c r="E581" s="200"/>
      <c r="F581" s="200"/>
      <c r="G581" s="201"/>
      <c r="H581" s="184"/>
    </row>
    <row r="582" spans="1:8" s="88" customFormat="1" ht="5.0999999999999996" customHeight="1" thickBot="1">
      <c r="A582" s="806"/>
      <c r="B582" s="807"/>
      <c r="C582" s="807"/>
      <c r="D582" s="807"/>
      <c r="E582" s="807"/>
      <c r="F582" s="807"/>
      <c r="G582" s="807"/>
      <c r="H582" s="808"/>
    </row>
    <row r="583" spans="1:8" s="180" customFormat="1" ht="12.75" customHeight="1">
      <c r="A583" s="753" t="s">
        <v>970</v>
      </c>
      <c r="B583" s="754"/>
      <c r="C583" s="754"/>
      <c r="D583" s="754"/>
      <c r="E583" s="754"/>
      <c r="F583" s="754"/>
      <c r="G583" s="754"/>
      <c r="H583" s="121">
        <f>SUM(H577:H580)</f>
        <v>601.54999999999995</v>
      </c>
    </row>
    <row r="584" spans="1:8" s="180" customFormat="1" ht="12.75" customHeight="1">
      <c r="A584" s="755" t="s">
        <v>969</v>
      </c>
      <c r="B584" s="756"/>
      <c r="C584" s="756"/>
      <c r="D584" s="756"/>
      <c r="E584" s="756"/>
      <c r="F584" s="756"/>
      <c r="G584" s="756"/>
      <c r="H584" s="94">
        <f>H585-H583</f>
        <v>150.38750000000005</v>
      </c>
    </row>
    <row r="585" spans="1:8" s="180" customFormat="1" ht="12.75" customHeight="1" thickBot="1">
      <c r="A585" s="757" t="s">
        <v>968</v>
      </c>
      <c r="B585" s="758"/>
      <c r="C585" s="758"/>
      <c r="D585" s="758"/>
      <c r="E585" s="758"/>
      <c r="F585" s="758"/>
      <c r="G585" s="758"/>
      <c r="H585" s="107">
        <f>H583*1.25</f>
        <v>751.9375</v>
      </c>
    </row>
    <row r="586" spans="1:8" s="172" customFormat="1" ht="12.75" customHeight="1" thickBot="1">
      <c r="A586" s="108"/>
      <c r="B586" s="109"/>
      <c r="C586" s="108"/>
      <c r="D586" s="108"/>
      <c r="E586" s="108"/>
      <c r="F586" s="108"/>
      <c r="G586" s="108"/>
      <c r="H586" s="119"/>
    </row>
    <row r="587" spans="1:8" s="88" customFormat="1" ht="25.5" customHeight="1">
      <c r="A587" s="188" t="s">
        <v>403</v>
      </c>
      <c r="B587" s="774" t="s">
        <v>1174</v>
      </c>
      <c r="C587" s="774"/>
      <c r="D587" s="774"/>
      <c r="E587" s="774"/>
      <c r="F587" s="774"/>
      <c r="G587" s="774"/>
      <c r="H587" s="189" t="s">
        <v>16</v>
      </c>
    </row>
    <row r="588" spans="1:8" s="88" customFormat="1" ht="25.5" customHeight="1" thickBot="1">
      <c r="A588" s="84" t="s">
        <v>989</v>
      </c>
      <c r="B588" s="190" t="s">
        <v>14</v>
      </c>
      <c r="C588" s="825" t="s">
        <v>15</v>
      </c>
      <c r="D588" s="825"/>
      <c r="E588" s="191" t="s">
        <v>16</v>
      </c>
      <c r="F588" s="191" t="s">
        <v>17</v>
      </c>
      <c r="G588" s="191" t="s">
        <v>990</v>
      </c>
      <c r="H588" s="192" t="s">
        <v>991</v>
      </c>
    </row>
    <row r="589" spans="1:8" s="83" customFormat="1" ht="12.75" customHeight="1">
      <c r="A589" s="776" t="s">
        <v>1032</v>
      </c>
      <c r="B589" s="777"/>
      <c r="C589" s="777"/>
      <c r="D589" s="777"/>
      <c r="E589" s="777"/>
      <c r="F589" s="777"/>
      <c r="G589" s="777"/>
      <c r="H589" s="778"/>
    </row>
    <row r="590" spans="1:8" s="230" customFormat="1" ht="12.75" customHeight="1">
      <c r="A590" s="232">
        <v>88267</v>
      </c>
      <c r="B590" s="243" t="s">
        <v>993</v>
      </c>
      <c r="C590" s="837" t="s">
        <v>1146</v>
      </c>
      <c r="D590" s="837"/>
      <c r="E590" s="144" t="s">
        <v>1034</v>
      </c>
      <c r="F590" s="238">
        <v>0.27950000000000003</v>
      </c>
      <c r="G590" s="120">
        <v>13.77</v>
      </c>
      <c r="H590" s="216">
        <f>ROUND(F590*G590,2)</f>
        <v>3.85</v>
      </c>
    </row>
    <row r="591" spans="1:8" s="230" customFormat="1" ht="12.75" customHeight="1">
      <c r="A591" s="232">
        <v>88316</v>
      </c>
      <c r="B591" s="243" t="s">
        <v>995</v>
      </c>
      <c r="C591" s="829" t="s">
        <v>1035</v>
      </c>
      <c r="D591" s="829"/>
      <c r="E591" s="144" t="s">
        <v>1034</v>
      </c>
      <c r="F591" s="238">
        <v>0.55910000000000004</v>
      </c>
      <c r="G591" s="120">
        <v>11.02</v>
      </c>
      <c r="H591" s="216">
        <f>ROUND(F591*G591,2)</f>
        <v>6.16</v>
      </c>
    </row>
    <row r="592" spans="1:8" s="122" customFormat="1" ht="13.5">
      <c r="A592" s="762" t="s">
        <v>1016</v>
      </c>
      <c r="B592" s="763"/>
      <c r="C592" s="763"/>
      <c r="D592" s="763"/>
      <c r="E592" s="763"/>
      <c r="F592" s="763"/>
      <c r="G592" s="763"/>
      <c r="H592" s="764"/>
    </row>
    <row r="593" spans="1:8" s="230" customFormat="1" ht="25.5" customHeight="1">
      <c r="A593" s="244" t="s">
        <v>138</v>
      </c>
      <c r="B593" s="243" t="s">
        <v>1017</v>
      </c>
      <c r="C593" s="760" t="s">
        <v>1174</v>
      </c>
      <c r="D593" s="760"/>
      <c r="E593" s="144" t="s">
        <v>16</v>
      </c>
      <c r="F593" s="238">
        <v>1</v>
      </c>
      <c r="G593" s="120">
        <v>451</v>
      </c>
      <c r="H593" s="216">
        <f>ROUND(F593*G593,2)</f>
        <v>451</v>
      </c>
    </row>
    <row r="594" spans="1:8" s="172" customFormat="1" ht="13.5" thickBot="1">
      <c r="A594" s="199"/>
      <c r="B594" s="200"/>
      <c r="C594" s="805"/>
      <c r="D594" s="805"/>
      <c r="E594" s="200"/>
      <c r="F594" s="200"/>
      <c r="G594" s="201"/>
      <c r="H594" s="184"/>
    </row>
    <row r="595" spans="1:8" s="88" customFormat="1" ht="5.0999999999999996" customHeight="1" thickBot="1">
      <c r="A595" s="806"/>
      <c r="B595" s="807"/>
      <c r="C595" s="807"/>
      <c r="D595" s="807"/>
      <c r="E595" s="807"/>
      <c r="F595" s="807"/>
      <c r="G595" s="807"/>
      <c r="H595" s="808"/>
    </row>
    <row r="596" spans="1:8" s="180" customFormat="1" ht="12.75" customHeight="1">
      <c r="A596" s="753" t="s">
        <v>970</v>
      </c>
      <c r="B596" s="754"/>
      <c r="C596" s="754"/>
      <c r="D596" s="754"/>
      <c r="E596" s="754"/>
      <c r="F596" s="754"/>
      <c r="G596" s="754"/>
      <c r="H596" s="121">
        <f>SUM(H590:H593)</f>
        <v>461.01</v>
      </c>
    </row>
    <row r="597" spans="1:8" s="180" customFormat="1" ht="12.75" customHeight="1">
      <c r="A597" s="755" t="s">
        <v>969</v>
      </c>
      <c r="B597" s="756"/>
      <c r="C597" s="756"/>
      <c r="D597" s="756"/>
      <c r="E597" s="756"/>
      <c r="F597" s="756"/>
      <c r="G597" s="756"/>
      <c r="H597" s="94">
        <f>H598-H596</f>
        <v>115.25250000000005</v>
      </c>
    </row>
    <row r="598" spans="1:8" s="180" customFormat="1" ht="12.75" customHeight="1" thickBot="1">
      <c r="A598" s="757" t="s">
        <v>968</v>
      </c>
      <c r="B598" s="758"/>
      <c r="C598" s="758"/>
      <c r="D598" s="758"/>
      <c r="E598" s="758"/>
      <c r="F598" s="758"/>
      <c r="G598" s="758"/>
      <c r="H598" s="107">
        <f>H596*1.25</f>
        <v>576.26250000000005</v>
      </c>
    </row>
    <row r="599" spans="1:8" s="172" customFormat="1" ht="12.75" customHeight="1" thickBot="1">
      <c r="A599" s="108"/>
      <c r="B599" s="109"/>
      <c r="C599" s="108"/>
      <c r="D599" s="108"/>
      <c r="E599" s="108"/>
      <c r="F599" s="108"/>
      <c r="G599" s="108"/>
      <c r="H599" s="119"/>
    </row>
    <row r="600" spans="1:8" s="88" customFormat="1" ht="25.5" customHeight="1">
      <c r="A600" s="188" t="s">
        <v>406</v>
      </c>
      <c r="B600" s="774" t="s">
        <v>1175</v>
      </c>
      <c r="C600" s="774"/>
      <c r="D600" s="774"/>
      <c r="E600" s="774"/>
      <c r="F600" s="774"/>
      <c r="G600" s="774"/>
      <c r="H600" s="189" t="s">
        <v>16</v>
      </c>
    </row>
    <row r="601" spans="1:8" s="88" customFormat="1" ht="25.5" customHeight="1" thickBot="1">
      <c r="A601" s="84" t="s">
        <v>989</v>
      </c>
      <c r="B601" s="190" t="s">
        <v>14</v>
      </c>
      <c r="C601" s="825" t="s">
        <v>15</v>
      </c>
      <c r="D601" s="825"/>
      <c r="E601" s="191" t="s">
        <v>16</v>
      </c>
      <c r="F601" s="191" t="s">
        <v>17</v>
      </c>
      <c r="G601" s="191" t="s">
        <v>990</v>
      </c>
      <c r="H601" s="192" t="s">
        <v>991</v>
      </c>
    </row>
    <row r="602" spans="1:8" s="83" customFormat="1" ht="12.75" customHeight="1">
      <c r="A602" s="776" t="s">
        <v>1032</v>
      </c>
      <c r="B602" s="777"/>
      <c r="C602" s="777"/>
      <c r="D602" s="777"/>
      <c r="E602" s="777"/>
      <c r="F602" s="777"/>
      <c r="G602" s="777"/>
      <c r="H602" s="778"/>
    </row>
    <row r="603" spans="1:8" s="230" customFormat="1" ht="12.75" customHeight="1">
      <c r="A603" s="232">
        <v>88267</v>
      </c>
      <c r="B603" s="243" t="s">
        <v>993</v>
      </c>
      <c r="C603" s="837" t="s">
        <v>1146</v>
      </c>
      <c r="D603" s="837"/>
      <c r="E603" s="144" t="s">
        <v>1034</v>
      </c>
      <c r="F603" s="238">
        <v>0.27950000000000003</v>
      </c>
      <c r="G603" s="120">
        <v>13.77</v>
      </c>
      <c r="H603" s="216">
        <f>ROUND(F603*G603,2)</f>
        <v>3.85</v>
      </c>
    </row>
    <row r="604" spans="1:8" s="230" customFormat="1" ht="12.75" customHeight="1">
      <c r="A604" s="232">
        <v>88316</v>
      </c>
      <c r="B604" s="243" t="s">
        <v>995</v>
      </c>
      <c r="C604" s="829" t="s">
        <v>1035</v>
      </c>
      <c r="D604" s="829"/>
      <c r="E604" s="144" t="s">
        <v>1034</v>
      </c>
      <c r="F604" s="238">
        <v>0.55910000000000004</v>
      </c>
      <c r="G604" s="120">
        <v>11.02</v>
      </c>
      <c r="H604" s="216">
        <f>ROUND(F604*G604,2)</f>
        <v>6.16</v>
      </c>
    </row>
    <row r="605" spans="1:8" s="122" customFormat="1" ht="13.5">
      <c r="A605" s="762" t="s">
        <v>1016</v>
      </c>
      <c r="B605" s="763"/>
      <c r="C605" s="763"/>
      <c r="D605" s="763"/>
      <c r="E605" s="763"/>
      <c r="F605" s="763"/>
      <c r="G605" s="763"/>
      <c r="H605" s="764"/>
    </row>
    <row r="606" spans="1:8" s="230" customFormat="1" ht="25.5" customHeight="1">
      <c r="A606" s="244" t="s">
        <v>138</v>
      </c>
      <c r="B606" s="243" t="s">
        <v>1017</v>
      </c>
      <c r="C606" s="760" t="s">
        <v>1175</v>
      </c>
      <c r="D606" s="760"/>
      <c r="E606" s="144" t="s">
        <v>16</v>
      </c>
      <c r="F606" s="238">
        <v>1</v>
      </c>
      <c r="G606" s="120">
        <v>840.39</v>
      </c>
      <c r="H606" s="216">
        <f>ROUND(F606*G606,2)</f>
        <v>840.39</v>
      </c>
    </row>
    <row r="607" spans="1:8" s="172" customFormat="1" ht="13.5" thickBot="1">
      <c r="A607" s="199"/>
      <c r="B607" s="200"/>
      <c r="C607" s="805"/>
      <c r="D607" s="805"/>
      <c r="E607" s="200"/>
      <c r="F607" s="200"/>
      <c r="G607" s="201"/>
      <c r="H607" s="184"/>
    </row>
    <row r="608" spans="1:8" s="88" customFormat="1" ht="5.0999999999999996" customHeight="1" thickBot="1">
      <c r="A608" s="806"/>
      <c r="B608" s="807"/>
      <c r="C608" s="807"/>
      <c r="D608" s="807"/>
      <c r="E608" s="807"/>
      <c r="F608" s="807"/>
      <c r="G608" s="807"/>
      <c r="H608" s="808"/>
    </row>
    <row r="609" spans="1:8" s="180" customFormat="1" ht="12.75" customHeight="1">
      <c r="A609" s="753" t="s">
        <v>970</v>
      </c>
      <c r="B609" s="754"/>
      <c r="C609" s="754"/>
      <c r="D609" s="754"/>
      <c r="E609" s="754"/>
      <c r="F609" s="754"/>
      <c r="G609" s="754"/>
      <c r="H609" s="121">
        <f>SUM(H603:H606)</f>
        <v>850.4</v>
      </c>
    </row>
    <row r="610" spans="1:8" s="180" customFormat="1" ht="12.75" customHeight="1">
      <c r="A610" s="755" t="s">
        <v>969</v>
      </c>
      <c r="B610" s="756"/>
      <c r="C610" s="756"/>
      <c r="D610" s="756"/>
      <c r="E610" s="756"/>
      <c r="F610" s="756"/>
      <c r="G610" s="756"/>
      <c r="H610" s="94">
        <f>H611-H609</f>
        <v>212.60000000000002</v>
      </c>
    </row>
    <row r="611" spans="1:8" s="180" customFormat="1" ht="12.75" customHeight="1" thickBot="1">
      <c r="A611" s="757" t="s">
        <v>968</v>
      </c>
      <c r="B611" s="758"/>
      <c r="C611" s="758"/>
      <c r="D611" s="758"/>
      <c r="E611" s="758"/>
      <c r="F611" s="758"/>
      <c r="G611" s="758"/>
      <c r="H611" s="107">
        <f>H609*1.25</f>
        <v>1063</v>
      </c>
    </row>
    <row r="612" spans="1:8" s="172" customFormat="1" ht="12.75" customHeight="1" thickBot="1">
      <c r="A612" s="108"/>
      <c r="B612" s="109"/>
      <c r="C612" s="108"/>
      <c r="D612" s="108"/>
      <c r="E612" s="108"/>
      <c r="F612" s="108"/>
      <c r="G612" s="108"/>
      <c r="H612" s="119"/>
    </row>
    <row r="613" spans="1:8" s="88" customFormat="1" ht="25.5" customHeight="1">
      <c r="A613" s="188" t="s">
        <v>409</v>
      </c>
      <c r="B613" s="774" t="s">
        <v>1176</v>
      </c>
      <c r="C613" s="774"/>
      <c r="D613" s="774"/>
      <c r="E613" s="774"/>
      <c r="F613" s="774"/>
      <c r="G613" s="774"/>
      <c r="H613" s="189" t="s">
        <v>16</v>
      </c>
    </row>
    <row r="614" spans="1:8" s="88" customFormat="1" ht="25.5" customHeight="1" thickBot="1">
      <c r="A614" s="84" t="s">
        <v>989</v>
      </c>
      <c r="B614" s="190" t="s">
        <v>14</v>
      </c>
      <c r="C614" s="825" t="s">
        <v>15</v>
      </c>
      <c r="D614" s="825"/>
      <c r="E614" s="191" t="s">
        <v>16</v>
      </c>
      <c r="F614" s="191" t="s">
        <v>17</v>
      </c>
      <c r="G614" s="191" t="s">
        <v>990</v>
      </c>
      <c r="H614" s="192" t="s">
        <v>991</v>
      </c>
    </row>
    <row r="615" spans="1:8" s="83" customFormat="1" ht="12.75" customHeight="1">
      <c r="A615" s="776" t="s">
        <v>1032</v>
      </c>
      <c r="B615" s="777"/>
      <c r="C615" s="777"/>
      <c r="D615" s="777"/>
      <c r="E615" s="777"/>
      <c r="F615" s="777"/>
      <c r="G615" s="777"/>
      <c r="H615" s="778"/>
    </row>
    <row r="616" spans="1:8" s="230" customFormat="1" ht="12.75" customHeight="1">
      <c r="A616" s="232">
        <v>88267</v>
      </c>
      <c r="B616" s="243" t="s">
        <v>993</v>
      </c>
      <c r="C616" s="837" t="s">
        <v>1146</v>
      </c>
      <c r="D616" s="837"/>
      <c r="E616" s="144" t="s">
        <v>1034</v>
      </c>
      <c r="F616" s="238">
        <v>0.157</v>
      </c>
      <c r="G616" s="120">
        <v>13.77</v>
      </c>
      <c r="H616" s="216">
        <f>ROUND(F616*G616,2)</f>
        <v>2.16</v>
      </c>
    </row>
    <row r="617" spans="1:8" s="230" customFormat="1" ht="12.75" customHeight="1">
      <c r="A617" s="232">
        <v>88316</v>
      </c>
      <c r="B617" s="243" t="s">
        <v>995</v>
      </c>
      <c r="C617" s="829" t="s">
        <v>1035</v>
      </c>
      <c r="D617" s="829"/>
      <c r="E617" s="144" t="s">
        <v>1034</v>
      </c>
      <c r="F617" s="238">
        <v>0.314</v>
      </c>
      <c r="G617" s="120">
        <v>11.02</v>
      </c>
      <c r="H617" s="216">
        <f>ROUND(F617*G617,2)</f>
        <v>3.46</v>
      </c>
    </row>
    <row r="618" spans="1:8" s="122" customFormat="1" ht="13.5">
      <c r="A618" s="762" t="s">
        <v>1016</v>
      </c>
      <c r="B618" s="763"/>
      <c r="C618" s="763"/>
      <c r="D618" s="763"/>
      <c r="E618" s="763"/>
      <c r="F618" s="763"/>
      <c r="G618" s="763"/>
      <c r="H618" s="764"/>
    </row>
    <row r="619" spans="1:8" s="230" customFormat="1" ht="25.5" customHeight="1">
      <c r="A619" s="244" t="s">
        <v>138</v>
      </c>
      <c r="B619" s="243" t="s">
        <v>1017</v>
      </c>
      <c r="C619" s="760" t="s">
        <v>1176</v>
      </c>
      <c r="D619" s="760"/>
      <c r="E619" s="144" t="s">
        <v>16</v>
      </c>
      <c r="F619" s="238">
        <v>1</v>
      </c>
      <c r="G619" s="120">
        <v>552.5</v>
      </c>
      <c r="H619" s="216">
        <f>ROUND(F619*G619,2)</f>
        <v>552.5</v>
      </c>
    </row>
    <row r="620" spans="1:8" s="172" customFormat="1" ht="13.5" thickBot="1">
      <c r="A620" s="199"/>
      <c r="B620" s="200"/>
      <c r="C620" s="805"/>
      <c r="D620" s="805"/>
      <c r="E620" s="200"/>
      <c r="F620" s="200"/>
      <c r="G620" s="201"/>
      <c r="H620" s="184"/>
    </row>
    <row r="621" spans="1:8" s="88" customFormat="1" ht="5.0999999999999996" customHeight="1" thickBot="1">
      <c r="A621" s="806"/>
      <c r="B621" s="807"/>
      <c r="C621" s="807"/>
      <c r="D621" s="807"/>
      <c r="E621" s="807"/>
      <c r="F621" s="807"/>
      <c r="G621" s="807"/>
      <c r="H621" s="808"/>
    </row>
    <row r="622" spans="1:8" s="180" customFormat="1" ht="12.75" customHeight="1">
      <c r="A622" s="753" t="s">
        <v>970</v>
      </c>
      <c r="B622" s="754"/>
      <c r="C622" s="754"/>
      <c r="D622" s="754"/>
      <c r="E622" s="754"/>
      <c r="F622" s="754"/>
      <c r="G622" s="754"/>
      <c r="H622" s="121">
        <f>SUM(H616:H619)</f>
        <v>558.12</v>
      </c>
    </row>
    <row r="623" spans="1:8" s="180" customFormat="1" ht="12.75" customHeight="1">
      <c r="A623" s="755" t="s">
        <v>969</v>
      </c>
      <c r="B623" s="756"/>
      <c r="C623" s="756"/>
      <c r="D623" s="756"/>
      <c r="E623" s="756"/>
      <c r="F623" s="756"/>
      <c r="G623" s="756"/>
      <c r="H623" s="94">
        <f>H624-H622</f>
        <v>139.52999999999997</v>
      </c>
    </row>
    <row r="624" spans="1:8" s="180" customFormat="1" ht="12.75" customHeight="1" thickBot="1">
      <c r="A624" s="757" t="s">
        <v>968</v>
      </c>
      <c r="B624" s="758"/>
      <c r="C624" s="758"/>
      <c r="D624" s="758"/>
      <c r="E624" s="758"/>
      <c r="F624" s="758"/>
      <c r="G624" s="758"/>
      <c r="H624" s="107">
        <f>H622*1.25</f>
        <v>697.65</v>
      </c>
    </row>
    <row r="625" spans="1:8" s="172" customFormat="1" ht="4.5" customHeight="1">
      <c r="A625" s="108"/>
      <c r="B625" s="109"/>
      <c r="C625" s="108"/>
      <c r="D625" s="108"/>
      <c r="E625" s="108"/>
      <c r="F625" s="108"/>
      <c r="G625" s="108"/>
      <c r="H625" s="119"/>
    </row>
    <row r="626" spans="1:8" s="172" customFormat="1" ht="15" customHeight="1" thickBot="1">
      <c r="A626" s="170"/>
      <c r="B626" s="170"/>
      <c r="C626" s="171"/>
      <c r="H626" s="173"/>
    </row>
    <row r="627" spans="1:8" s="88" customFormat="1" ht="19.5" customHeight="1">
      <c r="A627" s="188" t="s">
        <v>412</v>
      </c>
      <c r="B627" s="856" t="s">
        <v>1177</v>
      </c>
      <c r="C627" s="870"/>
      <c r="D627" s="870"/>
      <c r="E627" s="870"/>
      <c r="F627" s="870"/>
      <c r="G627" s="871"/>
      <c r="H627" s="189" t="s">
        <v>16</v>
      </c>
    </row>
    <row r="628" spans="1:8" s="88" customFormat="1" ht="25.5" customHeight="1" thickBot="1">
      <c r="A628" s="84" t="s">
        <v>989</v>
      </c>
      <c r="B628" s="190" t="s">
        <v>14</v>
      </c>
      <c r="C628" s="859" t="s">
        <v>15</v>
      </c>
      <c r="D628" s="872"/>
      <c r="E628" s="191" t="s">
        <v>16</v>
      </c>
      <c r="F628" s="191" t="s">
        <v>17</v>
      </c>
      <c r="G628" s="191" t="s">
        <v>990</v>
      </c>
      <c r="H628" s="192" t="s">
        <v>991</v>
      </c>
    </row>
    <row r="629" spans="1:8" s="83" customFormat="1" ht="12.75" customHeight="1">
      <c r="A629" s="776" t="s">
        <v>1032</v>
      </c>
      <c r="B629" s="777"/>
      <c r="C629" s="777"/>
      <c r="D629" s="777"/>
      <c r="E629" s="777"/>
      <c r="F629" s="777"/>
      <c r="G629" s="777"/>
      <c r="H629" s="778"/>
    </row>
    <row r="630" spans="1:8" s="230" customFormat="1" ht="12.75" customHeight="1">
      <c r="A630" s="232">
        <v>88267</v>
      </c>
      <c r="B630" s="243" t="s">
        <v>993</v>
      </c>
      <c r="C630" s="837" t="s">
        <v>1146</v>
      </c>
      <c r="D630" s="837"/>
      <c r="E630" s="144" t="s">
        <v>1034</v>
      </c>
      <c r="F630" s="238">
        <v>0.27950000000000003</v>
      </c>
      <c r="G630" s="120">
        <v>13.77</v>
      </c>
      <c r="H630" s="216">
        <f>ROUND(F630*G630,2)</f>
        <v>3.85</v>
      </c>
    </row>
    <row r="631" spans="1:8" s="230" customFormat="1" ht="12.75" customHeight="1">
      <c r="A631" s="232">
        <v>88316</v>
      </c>
      <c r="B631" s="243" t="s">
        <v>995</v>
      </c>
      <c r="C631" s="829" t="s">
        <v>1035</v>
      </c>
      <c r="D631" s="829"/>
      <c r="E631" s="144" t="s">
        <v>1034</v>
      </c>
      <c r="F631" s="238">
        <v>0.55910000000000004</v>
      </c>
      <c r="G631" s="120">
        <v>11.02</v>
      </c>
      <c r="H631" s="216">
        <f>ROUND(F631*G631,2)</f>
        <v>6.16</v>
      </c>
    </row>
    <row r="632" spans="1:8" s="122" customFormat="1" ht="13.5">
      <c r="A632" s="762" t="s">
        <v>1016</v>
      </c>
      <c r="B632" s="763"/>
      <c r="C632" s="763"/>
      <c r="D632" s="763"/>
      <c r="E632" s="763"/>
      <c r="F632" s="763"/>
      <c r="G632" s="763"/>
      <c r="H632" s="764"/>
    </row>
    <row r="633" spans="1:8" s="230" customFormat="1" ht="25.5" customHeight="1">
      <c r="A633" s="244" t="s">
        <v>138</v>
      </c>
      <c r="B633" s="243" t="s">
        <v>1017</v>
      </c>
      <c r="C633" s="760" t="s">
        <v>1178</v>
      </c>
      <c r="D633" s="760"/>
      <c r="E633" s="144" t="s">
        <v>16</v>
      </c>
      <c r="F633" s="238">
        <v>1</v>
      </c>
      <c r="G633" s="120">
        <v>723.9</v>
      </c>
      <c r="H633" s="216">
        <f>ROUND(F633*G633,2)</f>
        <v>723.9</v>
      </c>
    </row>
    <row r="634" spans="1:8" s="172" customFormat="1" ht="13.5" thickBot="1">
      <c r="A634" s="199"/>
      <c r="B634" s="200"/>
      <c r="C634" s="805"/>
      <c r="D634" s="805"/>
      <c r="E634" s="200"/>
      <c r="F634" s="200"/>
      <c r="G634" s="201"/>
      <c r="H634" s="184"/>
    </row>
    <row r="635" spans="1:8" s="88" customFormat="1" ht="5.0999999999999996" customHeight="1" thickBot="1">
      <c r="A635" s="806"/>
      <c r="B635" s="807"/>
      <c r="C635" s="807"/>
      <c r="D635" s="807"/>
      <c r="E635" s="807"/>
      <c r="F635" s="807"/>
      <c r="G635" s="807"/>
      <c r="H635" s="808"/>
    </row>
    <row r="636" spans="1:8" s="180" customFormat="1" ht="12.75" customHeight="1">
      <c r="A636" s="753" t="s">
        <v>970</v>
      </c>
      <c r="B636" s="754"/>
      <c r="C636" s="754"/>
      <c r="D636" s="754"/>
      <c r="E636" s="754"/>
      <c r="F636" s="754"/>
      <c r="G636" s="754"/>
      <c r="H636" s="121">
        <f>SUM(H630:H633)</f>
        <v>733.91</v>
      </c>
    </row>
    <row r="637" spans="1:8" s="180" customFormat="1" ht="12.75" customHeight="1">
      <c r="A637" s="755" t="s">
        <v>969</v>
      </c>
      <c r="B637" s="756"/>
      <c r="C637" s="756"/>
      <c r="D637" s="756"/>
      <c r="E637" s="756"/>
      <c r="F637" s="756"/>
      <c r="G637" s="756"/>
      <c r="H637" s="94">
        <f>H638-H636</f>
        <v>183.47749999999996</v>
      </c>
    </row>
    <row r="638" spans="1:8" s="180" customFormat="1" ht="12.75" customHeight="1" thickBot="1">
      <c r="A638" s="757" t="s">
        <v>968</v>
      </c>
      <c r="B638" s="758"/>
      <c r="C638" s="758"/>
      <c r="D638" s="758"/>
      <c r="E638" s="758"/>
      <c r="F638" s="758"/>
      <c r="G638" s="758"/>
      <c r="H638" s="107">
        <f>H636*1.25</f>
        <v>917.38749999999993</v>
      </c>
    </row>
    <row r="639" spans="1:8" s="172" customFormat="1" ht="12.75" customHeight="1" thickBot="1">
      <c r="A639" s="108"/>
      <c r="B639" s="109"/>
      <c r="C639" s="108"/>
      <c r="D639" s="108"/>
      <c r="E639" s="108"/>
      <c r="F639" s="108"/>
      <c r="G639" s="108"/>
      <c r="H639" s="119"/>
    </row>
    <row r="640" spans="1:8" s="88" customFormat="1" ht="18" customHeight="1">
      <c r="A640" s="188" t="s">
        <v>415</v>
      </c>
      <c r="B640" s="774" t="s">
        <v>1179</v>
      </c>
      <c r="C640" s="774"/>
      <c r="D640" s="774"/>
      <c r="E640" s="774"/>
      <c r="F640" s="774"/>
      <c r="G640" s="774"/>
      <c r="H640" s="189" t="s">
        <v>16</v>
      </c>
    </row>
    <row r="641" spans="1:8" s="88" customFormat="1" ht="25.5" customHeight="1" thickBot="1">
      <c r="A641" s="84" t="s">
        <v>989</v>
      </c>
      <c r="B641" s="190" t="s">
        <v>14</v>
      </c>
      <c r="C641" s="825" t="s">
        <v>15</v>
      </c>
      <c r="D641" s="825"/>
      <c r="E641" s="191" t="s">
        <v>16</v>
      </c>
      <c r="F641" s="191" t="s">
        <v>17</v>
      </c>
      <c r="G641" s="191" t="s">
        <v>990</v>
      </c>
      <c r="H641" s="192" t="s">
        <v>991</v>
      </c>
    </row>
    <row r="642" spans="1:8" s="83" customFormat="1" ht="12.75" customHeight="1">
      <c r="A642" s="776" t="s">
        <v>1032</v>
      </c>
      <c r="B642" s="777"/>
      <c r="C642" s="777"/>
      <c r="D642" s="777"/>
      <c r="E642" s="777"/>
      <c r="F642" s="777"/>
      <c r="G642" s="777"/>
      <c r="H642" s="778"/>
    </row>
    <row r="643" spans="1:8" s="230" customFormat="1" ht="12.75" customHeight="1">
      <c r="A643" s="232">
        <v>88267</v>
      </c>
      <c r="B643" s="243" t="s">
        <v>993</v>
      </c>
      <c r="C643" s="837" t="s">
        <v>1146</v>
      </c>
      <c r="D643" s="837"/>
      <c r="E643" s="144" t="s">
        <v>1034</v>
      </c>
      <c r="F643" s="238">
        <v>0.157</v>
      </c>
      <c r="G643" s="120">
        <v>13.77</v>
      </c>
      <c r="H643" s="216">
        <f>ROUND(F643*G643,2)</f>
        <v>2.16</v>
      </c>
    </row>
    <row r="644" spans="1:8" s="230" customFormat="1" ht="12.75" customHeight="1">
      <c r="A644" s="232">
        <v>88316</v>
      </c>
      <c r="B644" s="243" t="s">
        <v>995</v>
      </c>
      <c r="C644" s="829" t="s">
        <v>1035</v>
      </c>
      <c r="D644" s="829"/>
      <c r="E644" s="144" t="s">
        <v>1034</v>
      </c>
      <c r="F644" s="238">
        <v>0.314</v>
      </c>
      <c r="G644" s="120">
        <v>11.02</v>
      </c>
      <c r="H644" s="216">
        <f>ROUND(F644*G644,2)</f>
        <v>3.46</v>
      </c>
    </row>
    <row r="645" spans="1:8" s="122" customFormat="1" ht="13.5">
      <c r="A645" s="762" t="s">
        <v>1016</v>
      </c>
      <c r="B645" s="763"/>
      <c r="C645" s="763"/>
      <c r="D645" s="763"/>
      <c r="E645" s="763"/>
      <c r="F645" s="763"/>
      <c r="G645" s="763"/>
      <c r="H645" s="764"/>
    </row>
    <row r="646" spans="1:8" s="230" customFormat="1" ht="25.5" customHeight="1">
      <c r="A646" s="244" t="s">
        <v>138</v>
      </c>
      <c r="B646" s="243" t="s">
        <v>1017</v>
      </c>
      <c r="C646" s="760" t="s">
        <v>1179</v>
      </c>
      <c r="D646" s="760"/>
      <c r="E646" s="144" t="s">
        <v>16</v>
      </c>
      <c r="F646" s="238">
        <v>1</v>
      </c>
      <c r="G646" s="120">
        <v>668.2</v>
      </c>
      <c r="H646" s="216">
        <f>ROUND(F646*G646,2)</f>
        <v>668.2</v>
      </c>
    </row>
    <row r="647" spans="1:8" s="172" customFormat="1" ht="13.5" thickBot="1">
      <c r="A647" s="199"/>
      <c r="B647" s="200"/>
      <c r="C647" s="805"/>
      <c r="D647" s="805"/>
      <c r="E647" s="200"/>
      <c r="F647" s="200"/>
      <c r="G647" s="201"/>
      <c r="H647" s="184"/>
    </row>
    <row r="648" spans="1:8" s="88" customFormat="1" ht="5.0999999999999996" customHeight="1" thickBot="1">
      <c r="A648" s="806"/>
      <c r="B648" s="807"/>
      <c r="C648" s="807"/>
      <c r="D648" s="807"/>
      <c r="E648" s="807"/>
      <c r="F648" s="807"/>
      <c r="G648" s="807"/>
      <c r="H648" s="808"/>
    </row>
    <row r="649" spans="1:8" s="180" customFormat="1" ht="12.75" customHeight="1">
      <c r="A649" s="753" t="s">
        <v>970</v>
      </c>
      <c r="B649" s="754"/>
      <c r="C649" s="754"/>
      <c r="D649" s="754"/>
      <c r="E649" s="754"/>
      <c r="F649" s="754"/>
      <c r="G649" s="754"/>
      <c r="H649" s="121">
        <f>SUM(H643:H646)</f>
        <v>673.82</v>
      </c>
    </row>
    <row r="650" spans="1:8" s="180" customFormat="1" ht="12.75" customHeight="1">
      <c r="A650" s="755" t="s">
        <v>969</v>
      </c>
      <c r="B650" s="756"/>
      <c r="C650" s="756"/>
      <c r="D650" s="756"/>
      <c r="E650" s="756"/>
      <c r="F650" s="756"/>
      <c r="G650" s="756"/>
      <c r="H650" s="94">
        <f>H651-H649</f>
        <v>168.45500000000004</v>
      </c>
    </row>
    <row r="651" spans="1:8" s="180" customFormat="1" ht="12.75" customHeight="1" thickBot="1">
      <c r="A651" s="757" t="s">
        <v>968</v>
      </c>
      <c r="B651" s="758"/>
      <c r="C651" s="758"/>
      <c r="D651" s="758"/>
      <c r="E651" s="758"/>
      <c r="F651" s="758"/>
      <c r="G651" s="758"/>
      <c r="H651" s="107">
        <f>H649*1.25</f>
        <v>842.27500000000009</v>
      </c>
    </row>
    <row r="652" spans="1:8" s="172" customFormat="1" ht="12.75" customHeight="1" thickBot="1">
      <c r="A652" s="108"/>
      <c r="B652" s="109"/>
      <c r="C652" s="108"/>
      <c r="D652" s="108"/>
      <c r="E652" s="108"/>
      <c r="F652" s="108"/>
      <c r="G652" s="108"/>
      <c r="H652" s="119"/>
    </row>
    <row r="653" spans="1:8" s="88" customFormat="1" ht="19.5" customHeight="1">
      <c r="A653" s="188" t="s">
        <v>418</v>
      </c>
      <c r="B653" s="774" t="s">
        <v>1180</v>
      </c>
      <c r="C653" s="774"/>
      <c r="D653" s="774"/>
      <c r="E653" s="774"/>
      <c r="F653" s="774"/>
      <c r="G653" s="774"/>
      <c r="H653" s="189" t="s">
        <v>16</v>
      </c>
    </row>
    <row r="654" spans="1:8" s="88" customFormat="1" ht="25.5" customHeight="1" thickBot="1">
      <c r="A654" s="84" t="s">
        <v>989</v>
      </c>
      <c r="B654" s="190" t="s">
        <v>14</v>
      </c>
      <c r="C654" s="825" t="s">
        <v>15</v>
      </c>
      <c r="D654" s="825"/>
      <c r="E654" s="191" t="s">
        <v>16</v>
      </c>
      <c r="F654" s="191" t="s">
        <v>17</v>
      </c>
      <c r="G654" s="191" t="s">
        <v>990</v>
      </c>
      <c r="H654" s="192" t="s">
        <v>991</v>
      </c>
    </row>
    <row r="655" spans="1:8" s="83" customFormat="1" ht="12.75" customHeight="1">
      <c r="A655" s="776" t="s">
        <v>1032</v>
      </c>
      <c r="B655" s="777"/>
      <c r="C655" s="777"/>
      <c r="D655" s="777"/>
      <c r="E655" s="777"/>
      <c r="F655" s="777"/>
      <c r="G655" s="777"/>
      <c r="H655" s="778"/>
    </row>
    <row r="656" spans="1:8" s="230" customFormat="1" ht="12.75" customHeight="1">
      <c r="A656" s="232">
        <v>88267</v>
      </c>
      <c r="B656" s="243" t="s">
        <v>993</v>
      </c>
      <c r="C656" s="837" t="s">
        <v>1146</v>
      </c>
      <c r="D656" s="837"/>
      <c r="E656" s="144" t="s">
        <v>1034</v>
      </c>
      <c r="F656" s="238">
        <v>0.21759999999999999</v>
      </c>
      <c r="G656" s="120">
        <v>13.77</v>
      </c>
      <c r="H656" s="216">
        <f>ROUND(F656*G656,2)</f>
        <v>3</v>
      </c>
    </row>
    <row r="657" spans="1:8" s="230" customFormat="1" ht="12.75" customHeight="1">
      <c r="A657" s="232">
        <v>88316</v>
      </c>
      <c r="B657" s="243" t="s">
        <v>995</v>
      </c>
      <c r="C657" s="829" t="s">
        <v>1035</v>
      </c>
      <c r="D657" s="829"/>
      <c r="E657" s="144" t="s">
        <v>1034</v>
      </c>
      <c r="F657" s="238">
        <v>0.43519999999999998</v>
      </c>
      <c r="G657" s="120">
        <v>11.02</v>
      </c>
      <c r="H657" s="216">
        <f>ROUND(F657*G657,2)</f>
        <v>4.8</v>
      </c>
    </row>
    <row r="658" spans="1:8" s="122" customFormat="1" ht="13.5">
      <c r="A658" s="762" t="s">
        <v>1016</v>
      </c>
      <c r="B658" s="763"/>
      <c r="C658" s="763"/>
      <c r="D658" s="763"/>
      <c r="E658" s="763"/>
      <c r="F658" s="763"/>
      <c r="G658" s="763"/>
      <c r="H658" s="764"/>
    </row>
    <row r="659" spans="1:8" s="230" customFormat="1" ht="25.5" customHeight="1">
      <c r="A659" s="244" t="s">
        <v>138</v>
      </c>
      <c r="B659" s="243" t="s">
        <v>1017</v>
      </c>
      <c r="C659" s="760" t="s">
        <v>1181</v>
      </c>
      <c r="D659" s="760"/>
      <c r="E659" s="144" t="s">
        <v>16</v>
      </c>
      <c r="F659" s="238">
        <v>1</v>
      </c>
      <c r="G659" s="120">
        <v>556.38</v>
      </c>
      <c r="H659" s="216">
        <f>ROUND(F659*G659,2)</f>
        <v>556.38</v>
      </c>
    </row>
    <row r="660" spans="1:8" s="172" customFormat="1" ht="13.5" thickBot="1">
      <c r="A660" s="199"/>
      <c r="B660" s="200"/>
      <c r="C660" s="805"/>
      <c r="D660" s="805"/>
      <c r="E660" s="200"/>
      <c r="F660" s="200"/>
      <c r="G660" s="201"/>
      <c r="H660" s="184"/>
    </row>
    <row r="661" spans="1:8" s="88" customFormat="1" ht="5.0999999999999996" customHeight="1" thickBot="1">
      <c r="A661" s="806"/>
      <c r="B661" s="807"/>
      <c r="C661" s="807"/>
      <c r="D661" s="807"/>
      <c r="E661" s="807"/>
      <c r="F661" s="807"/>
      <c r="G661" s="807"/>
      <c r="H661" s="808"/>
    </row>
    <row r="662" spans="1:8" s="180" customFormat="1" ht="12.75" customHeight="1">
      <c r="A662" s="753" t="s">
        <v>970</v>
      </c>
      <c r="B662" s="754"/>
      <c r="C662" s="754"/>
      <c r="D662" s="754"/>
      <c r="E662" s="754"/>
      <c r="F662" s="754"/>
      <c r="G662" s="754"/>
      <c r="H662" s="121">
        <f>SUM(H656:H659)</f>
        <v>564.17999999999995</v>
      </c>
    </row>
    <row r="663" spans="1:8" s="180" customFormat="1" ht="12.75" customHeight="1">
      <c r="A663" s="755" t="s">
        <v>969</v>
      </c>
      <c r="B663" s="756"/>
      <c r="C663" s="756"/>
      <c r="D663" s="756"/>
      <c r="E663" s="756"/>
      <c r="F663" s="756"/>
      <c r="G663" s="756"/>
      <c r="H663" s="94">
        <f>H664-H662</f>
        <v>141.04499999999996</v>
      </c>
    </row>
    <row r="664" spans="1:8" s="180" customFormat="1" ht="12.75" customHeight="1" thickBot="1">
      <c r="A664" s="757" t="s">
        <v>968</v>
      </c>
      <c r="B664" s="758"/>
      <c r="C664" s="758"/>
      <c r="D664" s="758"/>
      <c r="E664" s="758"/>
      <c r="F664" s="758"/>
      <c r="G664" s="758"/>
      <c r="H664" s="107">
        <f>H662*1.25</f>
        <v>705.22499999999991</v>
      </c>
    </row>
    <row r="665" spans="1:8" s="172" customFormat="1" ht="12.75" customHeight="1" thickBot="1">
      <c r="A665" s="108"/>
      <c r="B665" s="109"/>
      <c r="C665" s="108"/>
      <c r="D665" s="108"/>
      <c r="E665" s="108"/>
      <c r="F665" s="108"/>
      <c r="G665" s="108"/>
      <c r="H665" s="119"/>
    </row>
    <row r="666" spans="1:8" s="88" customFormat="1" ht="25.5" customHeight="1">
      <c r="A666" s="188" t="s">
        <v>421</v>
      </c>
      <c r="B666" s="774" t="s">
        <v>1182</v>
      </c>
      <c r="C666" s="774"/>
      <c r="D666" s="774"/>
      <c r="E666" s="774"/>
      <c r="F666" s="774"/>
      <c r="G666" s="774"/>
      <c r="H666" s="189" t="s">
        <v>16</v>
      </c>
    </row>
    <row r="667" spans="1:8" s="88" customFormat="1" ht="25.5" customHeight="1" thickBot="1">
      <c r="A667" s="84" t="s">
        <v>989</v>
      </c>
      <c r="B667" s="190" t="s">
        <v>14</v>
      </c>
      <c r="C667" s="825" t="s">
        <v>15</v>
      </c>
      <c r="D667" s="825"/>
      <c r="E667" s="191" t="s">
        <v>16</v>
      </c>
      <c r="F667" s="191" t="s">
        <v>17</v>
      </c>
      <c r="G667" s="191" t="s">
        <v>990</v>
      </c>
      <c r="H667" s="192" t="s">
        <v>991</v>
      </c>
    </row>
    <row r="668" spans="1:8" s="83" customFormat="1" ht="12.75" customHeight="1">
      <c r="A668" s="776" t="s">
        <v>1032</v>
      </c>
      <c r="B668" s="777"/>
      <c r="C668" s="777"/>
      <c r="D668" s="777"/>
      <c r="E668" s="777"/>
      <c r="F668" s="777"/>
      <c r="G668" s="777"/>
      <c r="H668" s="778"/>
    </row>
    <row r="669" spans="1:8" s="230" customFormat="1" ht="12.75" customHeight="1">
      <c r="A669" s="232">
        <v>88267</v>
      </c>
      <c r="B669" s="243" t="s">
        <v>993</v>
      </c>
      <c r="C669" s="837" t="s">
        <v>1146</v>
      </c>
      <c r="D669" s="837"/>
      <c r="E669" s="144" t="s">
        <v>1034</v>
      </c>
      <c r="F669" s="238">
        <f>0.1128*2.9</f>
        <v>0.32711999999999997</v>
      </c>
      <c r="G669" s="120">
        <v>13.77</v>
      </c>
      <c r="H669" s="216">
        <f>ROUND(F669*G669,2)</f>
        <v>4.5</v>
      </c>
    </row>
    <row r="670" spans="1:8" s="230" customFormat="1" ht="12.75" customHeight="1">
      <c r="A670" s="232">
        <v>88316</v>
      </c>
      <c r="B670" s="243" t="s">
        <v>995</v>
      </c>
      <c r="C670" s="829" t="s">
        <v>1035</v>
      </c>
      <c r="D670" s="829"/>
      <c r="E670" s="144" t="s">
        <v>1034</v>
      </c>
      <c r="F670" s="238">
        <f>0.2256*2.9</f>
        <v>0.65423999999999993</v>
      </c>
      <c r="G670" s="120">
        <v>11.02</v>
      </c>
      <c r="H670" s="216">
        <f>ROUND(F670*G670,2)</f>
        <v>7.21</v>
      </c>
    </row>
    <row r="671" spans="1:8" s="122" customFormat="1" ht="13.5">
      <c r="A671" s="762" t="s">
        <v>1016</v>
      </c>
      <c r="B671" s="763"/>
      <c r="C671" s="763"/>
      <c r="D671" s="763"/>
      <c r="E671" s="763"/>
      <c r="F671" s="763"/>
      <c r="G671" s="763"/>
      <c r="H671" s="764"/>
    </row>
    <row r="672" spans="1:8" s="230" customFormat="1" ht="25.5" customHeight="1">
      <c r="A672" s="244" t="s">
        <v>138</v>
      </c>
      <c r="B672" s="243" t="s">
        <v>1017</v>
      </c>
      <c r="C672" s="760" t="s">
        <v>1183</v>
      </c>
      <c r="D672" s="760"/>
      <c r="E672" s="144" t="s">
        <v>16</v>
      </c>
      <c r="F672" s="238">
        <v>1</v>
      </c>
      <c r="G672" s="120">
        <v>1242.03</v>
      </c>
      <c r="H672" s="216">
        <f>ROUND(F672*G672,2)</f>
        <v>1242.03</v>
      </c>
    </row>
    <row r="673" spans="1:8" s="172" customFormat="1" ht="13.5" thickBot="1">
      <c r="A673" s="199"/>
      <c r="B673" s="200"/>
      <c r="C673" s="805"/>
      <c r="D673" s="805"/>
      <c r="E673" s="200"/>
      <c r="F673" s="200"/>
      <c r="G673" s="201"/>
      <c r="H673" s="184"/>
    </row>
    <row r="674" spans="1:8" s="88" customFormat="1" ht="5.0999999999999996" customHeight="1" thickBot="1">
      <c r="A674" s="806"/>
      <c r="B674" s="807"/>
      <c r="C674" s="807"/>
      <c r="D674" s="807"/>
      <c r="E674" s="807"/>
      <c r="F674" s="807"/>
      <c r="G674" s="807"/>
      <c r="H674" s="808"/>
    </row>
    <row r="675" spans="1:8" s="180" customFormat="1" ht="12.75" customHeight="1">
      <c r="A675" s="753" t="s">
        <v>970</v>
      </c>
      <c r="B675" s="754"/>
      <c r="C675" s="754"/>
      <c r="D675" s="754"/>
      <c r="E675" s="754"/>
      <c r="F675" s="754"/>
      <c r="G675" s="754"/>
      <c r="H675" s="121">
        <f>SUM(H669:H672)</f>
        <v>1253.74</v>
      </c>
    </row>
    <row r="676" spans="1:8" s="180" customFormat="1" ht="12.75" customHeight="1">
      <c r="A676" s="755" t="s">
        <v>969</v>
      </c>
      <c r="B676" s="756"/>
      <c r="C676" s="756"/>
      <c r="D676" s="756"/>
      <c r="E676" s="756"/>
      <c r="F676" s="756"/>
      <c r="G676" s="756"/>
      <c r="H676" s="94">
        <f>H677-H675</f>
        <v>313.43499999999995</v>
      </c>
    </row>
    <row r="677" spans="1:8" s="180" customFormat="1" ht="12.75" customHeight="1" thickBot="1">
      <c r="A677" s="757" t="s">
        <v>968</v>
      </c>
      <c r="B677" s="758"/>
      <c r="C677" s="758"/>
      <c r="D677" s="758"/>
      <c r="E677" s="758"/>
      <c r="F677" s="758"/>
      <c r="G677" s="758"/>
      <c r="H677" s="107">
        <f>H675*1.25</f>
        <v>1567.175</v>
      </c>
    </row>
    <row r="678" spans="1:8" s="172" customFormat="1" ht="12.75" customHeight="1" thickBot="1">
      <c r="A678" s="108"/>
      <c r="B678" s="109"/>
      <c r="C678" s="108"/>
      <c r="D678" s="108"/>
      <c r="E678" s="108"/>
      <c r="F678" s="108"/>
      <c r="G678" s="108"/>
      <c r="H678" s="119"/>
    </row>
    <row r="679" spans="1:8" s="88" customFormat="1" ht="25.5" customHeight="1">
      <c r="A679" s="188" t="s">
        <v>424</v>
      </c>
      <c r="B679" s="774" t="s">
        <v>1184</v>
      </c>
      <c r="C679" s="774"/>
      <c r="D679" s="774"/>
      <c r="E679" s="774"/>
      <c r="F679" s="774"/>
      <c r="G679" s="774"/>
      <c r="H679" s="189" t="s">
        <v>16</v>
      </c>
    </row>
    <row r="680" spans="1:8" s="88" customFormat="1" ht="25.5" customHeight="1" thickBot="1">
      <c r="A680" s="84" t="s">
        <v>989</v>
      </c>
      <c r="B680" s="190" t="s">
        <v>14</v>
      </c>
      <c r="C680" s="825" t="s">
        <v>15</v>
      </c>
      <c r="D680" s="825"/>
      <c r="E680" s="191" t="s">
        <v>16</v>
      </c>
      <c r="F680" s="191" t="s">
        <v>17</v>
      </c>
      <c r="G680" s="191" t="s">
        <v>990</v>
      </c>
      <c r="H680" s="192" t="s">
        <v>991</v>
      </c>
    </row>
    <row r="681" spans="1:8" s="83" customFormat="1" ht="12.75" customHeight="1">
      <c r="A681" s="776" t="s">
        <v>1032</v>
      </c>
      <c r="B681" s="777"/>
      <c r="C681" s="777"/>
      <c r="D681" s="777"/>
      <c r="E681" s="777"/>
      <c r="F681" s="777"/>
      <c r="G681" s="777"/>
      <c r="H681" s="778"/>
    </row>
    <row r="682" spans="1:8" s="230" customFormat="1" ht="12.75" customHeight="1">
      <c r="A682" s="232">
        <v>88267</v>
      </c>
      <c r="B682" s="243" t="s">
        <v>993</v>
      </c>
      <c r="C682" s="837" t="s">
        <v>1146</v>
      </c>
      <c r="D682" s="837"/>
      <c r="E682" s="144" t="s">
        <v>1034</v>
      </c>
      <c r="F682" s="238">
        <f>0.0922*1.05</f>
        <v>9.6810000000000007E-2</v>
      </c>
      <c r="G682" s="120">
        <v>13.77</v>
      </c>
      <c r="H682" s="216">
        <f>ROUND(F682*G682,2)</f>
        <v>1.33</v>
      </c>
    </row>
    <row r="683" spans="1:8" s="230" customFormat="1" ht="12.75" customHeight="1">
      <c r="A683" s="232">
        <v>88316</v>
      </c>
      <c r="B683" s="243" t="s">
        <v>995</v>
      </c>
      <c r="C683" s="829" t="s">
        <v>1035</v>
      </c>
      <c r="D683" s="829"/>
      <c r="E683" s="144" t="s">
        <v>1034</v>
      </c>
      <c r="F683" s="238">
        <f>0.1844*1.05</f>
        <v>0.19362000000000001</v>
      </c>
      <c r="G683" s="120">
        <v>11.02</v>
      </c>
      <c r="H683" s="216">
        <f>ROUND(F683*G683,2)</f>
        <v>2.13</v>
      </c>
    </row>
    <row r="684" spans="1:8" s="122" customFormat="1" ht="13.5">
      <c r="A684" s="762" t="s">
        <v>1016</v>
      </c>
      <c r="B684" s="763"/>
      <c r="C684" s="763"/>
      <c r="D684" s="763"/>
      <c r="E684" s="763"/>
      <c r="F684" s="763"/>
      <c r="G684" s="763"/>
      <c r="H684" s="764"/>
    </row>
    <row r="685" spans="1:8" s="230" customFormat="1" ht="25.5" customHeight="1">
      <c r="A685" s="244" t="s">
        <v>138</v>
      </c>
      <c r="B685" s="243" t="s">
        <v>1017</v>
      </c>
      <c r="C685" s="760" t="s">
        <v>1184</v>
      </c>
      <c r="D685" s="760"/>
      <c r="E685" s="144" t="s">
        <v>16</v>
      </c>
      <c r="F685" s="238">
        <v>1</v>
      </c>
      <c r="G685" s="120">
        <v>594</v>
      </c>
      <c r="H685" s="216">
        <f>ROUND(F685*G685,2)</f>
        <v>594</v>
      </c>
    </row>
    <row r="686" spans="1:8" s="172" customFormat="1" ht="13.5" thickBot="1">
      <c r="A686" s="199"/>
      <c r="B686" s="200"/>
      <c r="C686" s="805"/>
      <c r="D686" s="805"/>
      <c r="E686" s="200"/>
      <c r="F686" s="200"/>
      <c r="G686" s="201"/>
      <c r="H686" s="184"/>
    </row>
    <row r="687" spans="1:8" s="88" customFormat="1" ht="5.0999999999999996" customHeight="1" thickBot="1">
      <c r="A687" s="806"/>
      <c r="B687" s="807"/>
      <c r="C687" s="807"/>
      <c r="D687" s="807"/>
      <c r="E687" s="807"/>
      <c r="F687" s="807"/>
      <c r="G687" s="807"/>
      <c r="H687" s="808"/>
    </row>
    <row r="688" spans="1:8" s="180" customFormat="1" ht="12.75" customHeight="1">
      <c r="A688" s="753" t="s">
        <v>970</v>
      </c>
      <c r="B688" s="754"/>
      <c r="C688" s="754"/>
      <c r="D688" s="754"/>
      <c r="E688" s="754"/>
      <c r="F688" s="754"/>
      <c r="G688" s="754"/>
      <c r="H688" s="121">
        <f>SUM(H682:H685)</f>
        <v>597.46</v>
      </c>
    </row>
    <row r="689" spans="1:8" s="180" customFormat="1" ht="12.75" customHeight="1">
      <c r="A689" s="755" t="s">
        <v>969</v>
      </c>
      <c r="B689" s="756"/>
      <c r="C689" s="756"/>
      <c r="D689" s="756"/>
      <c r="E689" s="756"/>
      <c r="F689" s="756"/>
      <c r="G689" s="756"/>
      <c r="H689" s="94">
        <f>H690-H688</f>
        <v>149.36500000000001</v>
      </c>
    </row>
    <row r="690" spans="1:8" s="180" customFormat="1" ht="12.75" customHeight="1" thickBot="1">
      <c r="A690" s="757" t="s">
        <v>968</v>
      </c>
      <c r="B690" s="758"/>
      <c r="C690" s="758"/>
      <c r="D690" s="758"/>
      <c r="E690" s="758"/>
      <c r="F690" s="758"/>
      <c r="G690" s="758"/>
      <c r="H690" s="107">
        <f>H688*1.25</f>
        <v>746.82500000000005</v>
      </c>
    </row>
    <row r="691" spans="1:8" s="88" customFormat="1" ht="25.5" customHeight="1">
      <c r="A691" s="188" t="s">
        <v>427</v>
      </c>
      <c r="B691" s="774" t="s">
        <v>1185</v>
      </c>
      <c r="C691" s="774"/>
      <c r="D691" s="774"/>
      <c r="E691" s="774"/>
      <c r="F691" s="774"/>
      <c r="G691" s="774"/>
      <c r="H691" s="189" t="s">
        <v>16</v>
      </c>
    </row>
    <row r="692" spans="1:8" s="88" customFormat="1" ht="25.5" customHeight="1" thickBot="1">
      <c r="A692" s="84" t="s">
        <v>989</v>
      </c>
      <c r="B692" s="190" t="s">
        <v>14</v>
      </c>
      <c r="C692" s="825" t="s">
        <v>15</v>
      </c>
      <c r="D692" s="825"/>
      <c r="E692" s="191" t="s">
        <v>16</v>
      </c>
      <c r="F692" s="191" t="s">
        <v>17</v>
      </c>
      <c r="G692" s="191" t="s">
        <v>990</v>
      </c>
      <c r="H692" s="192" t="s">
        <v>991</v>
      </c>
    </row>
    <row r="693" spans="1:8" s="83" customFormat="1" ht="12.75" customHeight="1">
      <c r="A693" s="776" t="s">
        <v>1032</v>
      </c>
      <c r="B693" s="777"/>
      <c r="C693" s="777"/>
      <c r="D693" s="777"/>
      <c r="E693" s="777"/>
      <c r="F693" s="777"/>
      <c r="G693" s="777"/>
      <c r="H693" s="778"/>
    </row>
    <row r="694" spans="1:8" s="230" customFormat="1" ht="12.75" customHeight="1">
      <c r="A694" s="232">
        <v>88267</v>
      </c>
      <c r="B694" s="243" t="s">
        <v>993</v>
      </c>
      <c r="C694" s="837" t="s">
        <v>1146</v>
      </c>
      <c r="D694" s="837"/>
      <c r="E694" s="144" t="s">
        <v>1034</v>
      </c>
      <c r="F694" s="238">
        <v>0.1038</v>
      </c>
      <c r="G694" s="120">
        <v>13.77</v>
      </c>
      <c r="H694" s="216">
        <f>ROUND(F694*G694,2)</f>
        <v>1.43</v>
      </c>
    </row>
    <row r="695" spans="1:8" s="230" customFormat="1" ht="12.75" customHeight="1">
      <c r="A695" s="232">
        <v>88316</v>
      </c>
      <c r="B695" s="243" t="s">
        <v>995</v>
      </c>
      <c r="C695" s="829" t="s">
        <v>1035</v>
      </c>
      <c r="D695" s="829"/>
      <c r="E695" s="144" t="s">
        <v>1034</v>
      </c>
      <c r="F695" s="238">
        <v>0.20760000000000001</v>
      </c>
      <c r="G695" s="120">
        <v>11.02</v>
      </c>
      <c r="H695" s="216">
        <f>ROUND(F695*G695,2)</f>
        <v>2.29</v>
      </c>
    </row>
    <row r="696" spans="1:8" s="122" customFormat="1" ht="13.5">
      <c r="A696" s="762" t="s">
        <v>1016</v>
      </c>
      <c r="B696" s="763"/>
      <c r="C696" s="763"/>
      <c r="D696" s="763"/>
      <c r="E696" s="763"/>
      <c r="F696" s="763"/>
      <c r="G696" s="763"/>
      <c r="H696" s="764"/>
    </row>
    <row r="697" spans="1:8" s="230" customFormat="1" ht="25.5" customHeight="1">
      <c r="A697" s="244" t="s">
        <v>138</v>
      </c>
      <c r="B697" s="243" t="s">
        <v>1017</v>
      </c>
      <c r="C697" s="760" t="s">
        <v>1185</v>
      </c>
      <c r="D697" s="760"/>
      <c r="E697" s="144" t="s">
        <v>16</v>
      </c>
      <c r="F697" s="238">
        <v>1</v>
      </c>
      <c r="G697" s="120">
        <v>187.09</v>
      </c>
      <c r="H697" s="216">
        <f>ROUND(F697*G697,2)</f>
        <v>187.09</v>
      </c>
    </row>
    <row r="698" spans="1:8" s="172" customFormat="1" ht="13.5" thickBot="1">
      <c r="A698" s="199"/>
      <c r="B698" s="200"/>
      <c r="C698" s="805"/>
      <c r="D698" s="805"/>
      <c r="E698" s="200"/>
      <c r="F698" s="200"/>
      <c r="G698" s="201"/>
      <c r="H698" s="184"/>
    </row>
    <row r="699" spans="1:8" s="88" customFormat="1" ht="5.0999999999999996" customHeight="1" thickBot="1">
      <c r="A699" s="806"/>
      <c r="B699" s="807"/>
      <c r="C699" s="807"/>
      <c r="D699" s="807"/>
      <c r="E699" s="807"/>
      <c r="F699" s="807"/>
      <c r="G699" s="807"/>
      <c r="H699" s="808"/>
    </row>
    <row r="700" spans="1:8" s="180" customFormat="1" ht="12.75" customHeight="1">
      <c r="A700" s="753" t="s">
        <v>970</v>
      </c>
      <c r="B700" s="754"/>
      <c r="C700" s="754"/>
      <c r="D700" s="754"/>
      <c r="E700" s="754"/>
      <c r="F700" s="754"/>
      <c r="G700" s="754"/>
      <c r="H700" s="121">
        <f>SUM(H694:H697)</f>
        <v>190.81</v>
      </c>
    </row>
    <row r="701" spans="1:8" s="180" customFormat="1" ht="12.75" customHeight="1">
      <c r="A701" s="755" t="s">
        <v>969</v>
      </c>
      <c r="B701" s="756"/>
      <c r="C701" s="756"/>
      <c r="D701" s="756"/>
      <c r="E701" s="756"/>
      <c r="F701" s="756"/>
      <c r="G701" s="756"/>
      <c r="H701" s="94">
        <f>H702-H700</f>
        <v>47.702499999999986</v>
      </c>
    </row>
    <row r="702" spans="1:8" s="180" customFormat="1" ht="12.75" customHeight="1" thickBot="1">
      <c r="A702" s="757" t="s">
        <v>968</v>
      </c>
      <c r="B702" s="758"/>
      <c r="C702" s="758"/>
      <c r="D702" s="758"/>
      <c r="E702" s="758"/>
      <c r="F702" s="758"/>
      <c r="G702" s="758"/>
      <c r="H702" s="107">
        <f>H700*1.25</f>
        <v>238.51249999999999</v>
      </c>
    </row>
    <row r="703" spans="1:8" s="172" customFormat="1" ht="12.75" customHeight="1" thickBot="1">
      <c r="A703" s="108"/>
      <c r="B703" s="109"/>
      <c r="C703" s="108"/>
      <c r="D703" s="108"/>
      <c r="E703" s="108"/>
      <c r="F703" s="108"/>
      <c r="G703" s="108"/>
      <c r="H703" s="119"/>
    </row>
    <row r="704" spans="1:8" s="88" customFormat="1" ht="25.5" customHeight="1">
      <c r="A704" s="188" t="s">
        <v>430</v>
      </c>
      <c r="B704" s="774" t="s">
        <v>1186</v>
      </c>
      <c r="C704" s="774"/>
      <c r="D704" s="774"/>
      <c r="E704" s="774"/>
      <c r="F704" s="774"/>
      <c r="G704" s="774"/>
      <c r="H704" s="189" t="s">
        <v>16</v>
      </c>
    </row>
    <row r="705" spans="1:8" s="88" customFormat="1" ht="25.5" customHeight="1" thickBot="1">
      <c r="A705" s="84" t="s">
        <v>989</v>
      </c>
      <c r="B705" s="190" t="s">
        <v>14</v>
      </c>
      <c r="C705" s="825" t="s">
        <v>15</v>
      </c>
      <c r="D705" s="825"/>
      <c r="E705" s="191" t="s">
        <v>16</v>
      </c>
      <c r="F705" s="191" t="s">
        <v>17</v>
      </c>
      <c r="G705" s="191" t="s">
        <v>990</v>
      </c>
      <c r="H705" s="192" t="s">
        <v>991</v>
      </c>
    </row>
    <row r="706" spans="1:8" s="83" customFormat="1" ht="12.75" customHeight="1">
      <c r="A706" s="776" t="s">
        <v>1032</v>
      </c>
      <c r="B706" s="777"/>
      <c r="C706" s="777"/>
      <c r="D706" s="777"/>
      <c r="E706" s="777"/>
      <c r="F706" s="777"/>
      <c r="G706" s="777"/>
      <c r="H706" s="778"/>
    </row>
    <row r="707" spans="1:8" s="230" customFormat="1" ht="12.75" customHeight="1">
      <c r="A707" s="232">
        <v>88267</v>
      </c>
      <c r="B707" s="243" t="s">
        <v>993</v>
      </c>
      <c r="C707" s="837" t="s">
        <v>1146</v>
      </c>
      <c r="D707" s="837"/>
      <c r="E707" s="144" t="s">
        <v>1034</v>
      </c>
      <c r="F707" s="238">
        <v>9.2200000000000004E-2</v>
      </c>
      <c r="G707" s="120">
        <v>13.77</v>
      </c>
      <c r="H707" s="216">
        <f>ROUND(F707*G707,2)</f>
        <v>1.27</v>
      </c>
    </row>
    <row r="708" spans="1:8" s="230" customFormat="1" ht="12.75" customHeight="1">
      <c r="A708" s="232">
        <v>88316</v>
      </c>
      <c r="B708" s="243" t="s">
        <v>995</v>
      </c>
      <c r="C708" s="829" t="s">
        <v>1035</v>
      </c>
      <c r="D708" s="829"/>
      <c r="E708" s="144" t="s">
        <v>1034</v>
      </c>
      <c r="F708" s="238">
        <v>0.18440000000000001</v>
      </c>
      <c r="G708" s="120">
        <v>11.02</v>
      </c>
      <c r="H708" s="216">
        <f>ROUND(F708*G708,2)</f>
        <v>2.0299999999999998</v>
      </c>
    </row>
    <row r="709" spans="1:8" s="122" customFormat="1" ht="13.5">
      <c r="A709" s="762" t="s">
        <v>1016</v>
      </c>
      <c r="B709" s="763"/>
      <c r="C709" s="763"/>
      <c r="D709" s="763"/>
      <c r="E709" s="763"/>
      <c r="F709" s="763"/>
      <c r="G709" s="763"/>
      <c r="H709" s="764"/>
    </row>
    <row r="710" spans="1:8" s="230" customFormat="1" ht="25.5" customHeight="1">
      <c r="A710" s="244" t="s">
        <v>138</v>
      </c>
      <c r="B710" s="243" t="s">
        <v>1017</v>
      </c>
      <c r="C710" s="760" t="s">
        <v>1187</v>
      </c>
      <c r="D710" s="760"/>
      <c r="E710" s="144" t="s">
        <v>16</v>
      </c>
      <c r="F710" s="238">
        <v>1</v>
      </c>
      <c r="G710" s="120">
        <v>192.5</v>
      </c>
      <c r="H710" s="216">
        <f>ROUND(F710*G710,2)</f>
        <v>192.5</v>
      </c>
    </row>
    <row r="711" spans="1:8" s="172" customFormat="1" ht="13.5" thickBot="1">
      <c r="A711" s="199"/>
      <c r="B711" s="200"/>
      <c r="C711" s="805"/>
      <c r="D711" s="805"/>
      <c r="E711" s="200"/>
      <c r="F711" s="200"/>
      <c r="G711" s="201"/>
      <c r="H711" s="184"/>
    </row>
    <row r="712" spans="1:8" s="88" customFormat="1" ht="5.0999999999999996" customHeight="1" thickBot="1">
      <c r="A712" s="806"/>
      <c r="B712" s="807"/>
      <c r="C712" s="807"/>
      <c r="D712" s="807"/>
      <c r="E712" s="807"/>
      <c r="F712" s="807"/>
      <c r="G712" s="807"/>
      <c r="H712" s="808"/>
    </row>
    <row r="713" spans="1:8" s="180" customFormat="1" ht="12.75" customHeight="1">
      <c r="A713" s="753" t="s">
        <v>970</v>
      </c>
      <c r="B713" s="754"/>
      <c r="C713" s="754"/>
      <c r="D713" s="754"/>
      <c r="E713" s="754"/>
      <c r="F713" s="754"/>
      <c r="G713" s="754"/>
      <c r="H713" s="121">
        <f>SUM(H707:H710)</f>
        <v>195.8</v>
      </c>
    </row>
    <row r="714" spans="1:8" s="180" customFormat="1" ht="12.75" customHeight="1">
      <c r="A714" s="755" t="s">
        <v>969</v>
      </c>
      <c r="B714" s="756"/>
      <c r="C714" s="756"/>
      <c r="D714" s="756"/>
      <c r="E714" s="756"/>
      <c r="F714" s="756"/>
      <c r="G714" s="756"/>
      <c r="H714" s="94">
        <f>H715-H713</f>
        <v>48.949999999999989</v>
      </c>
    </row>
    <row r="715" spans="1:8" s="180" customFormat="1" ht="12.75" customHeight="1" thickBot="1">
      <c r="A715" s="757" t="s">
        <v>968</v>
      </c>
      <c r="B715" s="758"/>
      <c r="C715" s="758"/>
      <c r="D715" s="758"/>
      <c r="E715" s="758"/>
      <c r="F715" s="758"/>
      <c r="G715" s="758"/>
      <c r="H715" s="107">
        <f>H713*1.25</f>
        <v>244.75</v>
      </c>
    </row>
    <row r="716" spans="1:8" s="172" customFormat="1" ht="12.75" customHeight="1" thickBot="1">
      <c r="A716" s="108"/>
      <c r="B716" s="109"/>
      <c r="C716" s="108"/>
      <c r="D716" s="108"/>
      <c r="E716" s="108"/>
      <c r="F716" s="108"/>
      <c r="G716" s="108"/>
      <c r="H716" s="119"/>
    </row>
    <row r="717" spans="1:8" s="88" customFormat="1" ht="25.5" customHeight="1">
      <c r="A717" s="188" t="s">
        <v>433</v>
      </c>
      <c r="B717" s="774" t="s">
        <v>1188</v>
      </c>
      <c r="C717" s="774"/>
      <c r="D717" s="774"/>
      <c r="E717" s="774"/>
      <c r="F717" s="774"/>
      <c r="G717" s="774"/>
      <c r="H717" s="189" t="s">
        <v>16</v>
      </c>
    </row>
    <row r="718" spans="1:8" s="88" customFormat="1" ht="25.5" customHeight="1" thickBot="1">
      <c r="A718" s="84" t="s">
        <v>989</v>
      </c>
      <c r="B718" s="190" t="s">
        <v>14</v>
      </c>
      <c r="C718" s="825" t="s">
        <v>15</v>
      </c>
      <c r="D718" s="825"/>
      <c r="E718" s="191" t="s">
        <v>16</v>
      </c>
      <c r="F718" s="191" t="s">
        <v>17</v>
      </c>
      <c r="G718" s="191" t="s">
        <v>990</v>
      </c>
      <c r="H718" s="192" t="s">
        <v>991</v>
      </c>
    </row>
    <row r="719" spans="1:8" s="83" customFormat="1" ht="12.75" customHeight="1">
      <c r="A719" s="776" t="s">
        <v>1032</v>
      </c>
      <c r="B719" s="777"/>
      <c r="C719" s="777"/>
      <c r="D719" s="777"/>
      <c r="E719" s="777"/>
      <c r="F719" s="777"/>
      <c r="G719" s="777"/>
      <c r="H719" s="778"/>
    </row>
    <row r="720" spans="1:8" s="230" customFormat="1" ht="12.75" customHeight="1">
      <c r="A720" s="232">
        <v>88267</v>
      </c>
      <c r="B720" s="243" t="s">
        <v>993</v>
      </c>
      <c r="C720" s="837" t="s">
        <v>1146</v>
      </c>
      <c r="D720" s="837"/>
      <c r="E720" s="144" t="s">
        <v>1034</v>
      </c>
      <c r="F720" s="238">
        <v>0.16520000000000001</v>
      </c>
      <c r="G720" s="120">
        <v>13.77</v>
      </c>
      <c r="H720" s="216">
        <f>ROUND(F720*G720,2)</f>
        <v>2.27</v>
      </c>
    </row>
    <row r="721" spans="1:8" s="230" customFormat="1" ht="12.75" customHeight="1">
      <c r="A721" s="232">
        <v>88316</v>
      </c>
      <c r="B721" s="243" t="s">
        <v>995</v>
      </c>
      <c r="C721" s="829" t="s">
        <v>1035</v>
      </c>
      <c r="D721" s="829"/>
      <c r="E721" s="144" t="s">
        <v>1034</v>
      </c>
      <c r="F721" s="238">
        <v>0.33040000000000003</v>
      </c>
      <c r="G721" s="120">
        <v>11.02</v>
      </c>
      <c r="H721" s="216">
        <f>ROUND(F721*G721,2)</f>
        <v>3.64</v>
      </c>
    </row>
    <row r="722" spans="1:8" s="122" customFormat="1" ht="13.5">
      <c r="A722" s="762" t="s">
        <v>1016</v>
      </c>
      <c r="B722" s="763"/>
      <c r="C722" s="763"/>
      <c r="D722" s="763"/>
      <c r="E722" s="763"/>
      <c r="F722" s="763"/>
      <c r="G722" s="763"/>
      <c r="H722" s="764"/>
    </row>
    <row r="723" spans="1:8" s="230" customFormat="1" ht="25.5" customHeight="1">
      <c r="A723" s="244" t="s">
        <v>138</v>
      </c>
      <c r="B723" s="243" t="s">
        <v>1017</v>
      </c>
      <c r="C723" s="760" t="s">
        <v>1188</v>
      </c>
      <c r="D723" s="760"/>
      <c r="E723" s="144" t="s">
        <v>16</v>
      </c>
      <c r="F723" s="238">
        <v>1</v>
      </c>
      <c r="G723" s="120">
        <v>132</v>
      </c>
      <c r="H723" s="216">
        <f>ROUND(F723*G723,2)</f>
        <v>132</v>
      </c>
    </row>
    <row r="724" spans="1:8" s="172" customFormat="1" ht="13.5" thickBot="1">
      <c r="A724" s="199"/>
      <c r="B724" s="200"/>
      <c r="C724" s="805"/>
      <c r="D724" s="805"/>
      <c r="E724" s="200"/>
      <c r="F724" s="200"/>
      <c r="G724" s="201"/>
      <c r="H724" s="184"/>
    </row>
    <row r="725" spans="1:8" s="88" customFormat="1" ht="5.0999999999999996" customHeight="1" thickBot="1">
      <c r="A725" s="806"/>
      <c r="B725" s="807"/>
      <c r="C725" s="807"/>
      <c r="D725" s="807"/>
      <c r="E725" s="807"/>
      <c r="F725" s="807"/>
      <c r="G725" s="807"/>
      <c r="H725" s="808"/>
    </row>
    <row r="726" spans="1:8" s="180" customFormat="1" ht="12.75" customHeight="1">
      <c r="A726" s="753" t="s">
        <v>970</v>
      </c>
      <c r="B726" s="754"/>
      <c r="C726" s="754"/>
      <c r="D726" s="754"/>
      <c r="E726" s="754"/>
      <c r="F726" s="754"/>
      <c r="G726" s="754"/>
      <c r="H726" s="121">
        <f>SUM(H720:H723)</f>
        <v>137.91</v>
      </c>
    </row>
    <row r="727" spans="1:8" s="180" customFormat="1" ht="12.75" customHeight="1">
      <c r="A727" s="755" t="s">
        <v>969</v>
      </c>
      <c r="B727" s="756"/>
      <c r="C727" s="756"/>
      <c r="D727" s="756"/>
      <c r="E727" s="756"/>
      <c r="F727" s="756"/>
      <c r="G727" s="756"/>
      <c r="H727" s="94">
        <f>H728-H726</f>
        <v>34.477499999999992</v>
      </c>
    </row>
    <row r="728" spans="1:8" s="180" customFormat="1" ht="12.75" customHeight="1" thickBot="1">
      <c r="A728" s="757" t="s">
        <v>968</v>
      </c>
      <c r="B728" s="758"/>
      <c r="C728" s="758"/>
      <c r="D728" s="758"/>
      <c r="E728" s="758"/>
      <c r="F728" s="758"/>
      <c r="G728" s="758"/>
      <c r="H728" s="107">
        <f>H726*1.25</f>
        <v>172.38749999999999</v>
      </c>
    </row>
    <row r="729" spans="1:8" s="172" customFormat="1" ht="12.75" customHeight="1" thickBot="1">
      <c r="A729" s="108"/>
      <c r="B729" s="109"/>
      <c r="C729" s="108"/>
      <c r="D729" s="108"/>
      <c r="E729" s="108"/>
      <c r="F729" s="108"/>
      <c r="G729" s="108"/>
      <c r="H729" s="119"/>
    </row>
    <row r="730" spans="1:8" s="88" customFormat="1" ht="25.5" customHeight="1">
      <c r="A730" s="188" t="s">
        <v>436</v>
      </c>
      <c r="B730" s="774" t="s">
        <v>1189</v>
      </c>
      <c r="C730" s="774"/>
      <c r="D730" s="774"/>
      <c r="E730" s="774"/>
      <c r="F730" s="774"/>
      <c r="G730" s="774"/>
      <c r="H730" s="189" t="s">
        <v>16</v>
      </c>
    </row>
    <row r="731" spans="1:8" s="88" customFormat="1" ht="25.5" customHeight="1" thickBot="1">
      <c r="A731" s="84" t="s">
        <v>989</v>
      </c>
      <c r="B731" s="190" t="s">
        <v>14</v>
      </c>
      <c r="C731" s="825" t="s">
        <v>15</v>
      </c>
      <c r="D731" s="825"/>
      <c r="E731" s="191" t="s">
        <v>16</v>
      </c>
      <c r="F731" s="191" t="s">
        <v>17</v>
      </c>
      <c r="G731" s="191" t="s">
        <v>990</v>
      </c>
      <c r="H731" s="192" t="s">
        <v>991</v>
      </c>
    </row>
    <row r="732" spans="1:8" s="83" customFormat="1" ht="12.75" customHeight="1">
      <c r="A732" s="776" t="s">
        <v>1032</v>
      </c>
      <c r="B732" s="777"/>
      <c r="C732" s="777"/>
      <c r="D732" s="777"/>
      <c r="E732" s="777"/>
      <c r="F732" s="777"/>
      <c r="G732" s="777"/>
      <c r="H732" s="778"/>
    </row>
    <row r="733" spans="1:8" s="230" customFormat="1" ht="12.75" customHeight="1">
      <c r="A733" s="232">
        <v>88267</v>
      </c>
      <c r="B733" s="243" t="s">
        <v>993</v>
      </c>
      <c r="C733" s="837" t="s">
        <v>1146</v>
      </c>
      <c r="D733" s="837"/>
      <c r="E733" s="144" t="s">
        <v>1034</v>
      </c>
      <c r="F733" s="238">
        <v>0.157</v>
      </c>
      <c r="G733" s="120">
        <v>13.77</v>
      </c>
      <c r="H733" s="216">
        <f>ROUND(F733*G733,2)</f>
        <v>2.16</v>
      </c>
    </row>
    <row r="734" spans="1:8" s="230" customFormat="1" ht="12.75" customHeight="1">
      <c r="A734" s="232">
        <v>88316</v>
      </c>
      <c r="B734" s="243" t="s">
        <v>995</v>
      </c>
      <c r="C734" s="829" t="s">
        <v>1035</v>
      </c>
      <c r="D734" s="829"/>
      <c r="E734" s="144" t="s">
        <v>1034</v>
      </c>
      <c r="F734" s="238">
        <v>0.314</v>
      </c>
      <c r="G734" s="120">
        <v>11.02</v>
      </c>
      <c r="H734" s="216">
        <f>ROUND(F734*G734,2)</f>
        <v>3.46</v>
      </c>
    </row>
    <row r="735" spans="1:8" s="122" customFormat="1" ht="13.5">
      <c r="A735" s="762" t="s">
        <v>1016</v>
      </c>
      <c r="B735" s="763"/>
      <c r="C735" s="763"/>
      <c r="D735" s="763"/>
      <c r="E735" s="763"/>
      <c r="F735" s="763"/>
      <c r="G735" s="763"/>
      <c r="H735" s="764"/>
    </row>
    <row r="736" spans="1:8" s="230" customFormat="1" ht="25.5" customHeight="1">
      <c r="A736" s="244" t="s">
        <v>138</v>
      </c>
      <c r="B736" s="243" t="s">
        <v>1017</v>
      </c>
      <c r="C736" s="760" t="s">
        <v>1189</v>
      </c>
      <c r="D736" s="760"/>
      <c r="E736" s="144" t="s">
        <v>16</v>
      </c>
      <c r="F736" s="238">
        <v>1</v>
      </c>
      <c r="G736" s="120">
        <v>401.22</v>
      </c>
      <c r="H736" s="216">
        <f>ROUND(F736*G736,2)</f>
        <v>401.22</v>
      </c>
    </row>
    <row r="737" spans="1:8" s="172" customFormat="1" ht="13.5" thickBot="1">
      <c r="A737" s="199"/>
      <c r="B737" s="200"/>
      <c r="C737" s="805"/>
      <c r="D737" s="805"/>
      <c r="E737" s="200"/>
      <c r="F737" s="200"/>
      <c r="G737" s="201"/>
      <c r="H737" s="184"/>
    </row>
    <row r="738" spans="1:8" s="88" customFormat="1" ht="5.0999999999999996" customHeight="1" thickBot="1">
      <c r="A738" s="806"/>
      <c r="B738" s="807"/>
      <c r="C738" s="807"/>
      <c r="D738" s="807"/>
      <c r="E738" s="807"/>
      <c r="F738" s="807"/>
      <c r="G738" s="807"/>
      <c r="H738" s="808"/>
    </row>
    <row r="739" spans="1:8" s="180" customFormat="1" ht="12.75" customHeight="1">
      <c r="A739" s="753" t="s">
        <v>970</v>
      </c>
      <c r="B739" s="754"/>
      <c r="C739" s="754"/>
      <c r="D739" s="754"/>
      <c r="E739" s="754"/>
      <c r="F739" s="754"/>
      <c r="G739" s="754"/>
      <c r="H739" s="121">
        <f>SUM(H733:H736)</f>
        <v>406.84000000000003</v>
      </c>
    </row>
    <row r="740" spans="1:8" s="180" customFormat="1" ht="12.75" customHeight="1">
      <c r="A740" s="755" t="s">
        <v>969</v>
      </c>
      <c r="B740" s="756"/>
      <c r="C740" s="756"/>
      <c r="D740" s="756"/>
      <c r="E740" s="756"/>
      <c r="F740" s="756"/>
      <c r="G740" s="756"/>
      <c r="H740" s="94">
        <f>H741-H739</f>
        <v>101.71000000000004</v>
      </c>
    </row>
    <row r="741" spans="1:8" s="180" customFormat="1" ht="12.75" customHeight="1" thickBot="1">
      <c r="A741" s="757" t="s">
        <v>968</v>
      </c>
      <c r="B741" s="758"/>
      <c r="C741" s="758"/>
      <c r="D741" s="758"/>
      <c r="E741" s="758"/>
      <c r="F741" s="758"/>
      <c r="G741" s="758"/>
      <c r="H741" s="107">
        <f>H739*1.25</f>
        <v>508.55000000000007</v>
      </c>
    </row>
    <row r="742" spans="1:8" s="172" customFormat="1" ht="12.75" customHeight="1" thickBot="1">
      <c r="A742" s="108"/>
      <c r="B742" s="109"/>
      <c r="C742" s="108"/>
      <c r="D742" s="108"/>
      <c r="E742" s="108"/>
      <c r="F742" s="108"/>
      <c r="G742" s="108"/>
      <c r="H742" s="119"/>
    </row>
    <row r="743" spans="1:8" s="88" customFormat="1" ht="20.25" customHeight="1">
      <c r="A743" s="188" t="s">
        <v>459</v>
      </c>
      <c r="B743" s="774" t="s">
        <v>1190</v>
      </c>
      <c r="C743" s="774"/>
      <c r="D743" s="774"/>
      <c r="E743" s="774"/>
      <c r="F743" s="774"/>
      <c r="G743" s="774"/>
      <c r="H743" s="189" t="s">
        <v>16</v>
      </c>
    </row>
    <row r="744" spans="1:8" s="88" customFormat="1" ht="25.5" customHeight="1" thickBot="1">
      <c r="A744" s="84" t="s">
        <v>989</v>
      </c>
      <c r="B744" s="190" t="s">
        <v>14</v>
      </c>
      <c r="C744" s="825" t="s">
        <v>15</v>
      </c>
      <c r="D744" s="825"/>
      <c r="E744" s="191" t="s">
        <v>16</v>
      </c>
      <c r="F744" s="191" t="s">
        <v>17</v>
      </c>
      <c r="G744" s="191" t="s">
        <v>990</v>
      </c>
      <c r="H744" s="192" t="s">
        <v>991</v>
      </c>
    </row>
    <row r="745" spans="1:8" s="83" customFormat="1" ht="12.75" customHeight="1">
      <c r="A745" s="776" t="s">
        <v>1032</v>
      </c>
      <c r="B745" s="777"/>
      <c r="C745" s="777"/>
      <c r="D745" s="777"/>
      <c r="E745" s="777"/>
      <c r="F745" s="777"/>
      <c r="G745" s="777"/>
      <c r="H745" s="778"/>
    </row>
    <row r="746" spans="1:8" s="230" customFormat="1" ht="12.75" customHeight="1">
      <c r="A746" s="232">
        <v>88267</v>
      </c>
      <c r="B746" s="243" t="s">
        <v>993</v>
      </c>
      <c r="C746" s="837" t="s">
        <v>1146</v>
      </c>
      <c r="D746" s="837"/>
      <c r="E746" s="144" t="s">
        <v>1034</v>
      </c>
      <c r="F746" s="238">
        <v>0.3795</v>
      </c>
      <c r="G746" s="120">
        <v>13.77</v>
      </c>
      <c r="H746" s="216">
        <f>ROUND(F746*G746,2)</f>
        <v>5.23</v>
      </c>
    </row>
    <row r="747" spans="1:8" s="230" customFormat="1" ht="12.75" customHeight="1">
      <c r="A747" s="232">
        <v>88316</v>
      </c>
      <c r="B747" s="243" t="s">
        <v>995</v>
      </c>
      <c r="C747" s="829" t="s">
        <v>1035</v>
      </c>
      <c r="D747" s="829"/>
      <c r="E747" s="144" t="s">
        <v>1034</v>
      </c>
      <c r="F747" s="238">
        <v>1.5178</v>
      </c>
      <c r="G747" s="120">
        <v>11.02</v>
      </c>
      <c r="H747" s="216">
        <f>ROUND(F747*G747,2)</f>
        <v>16.73</v>
      </c>
    </row>
    <row r="748" spans="1:8" s="122" customFormat="1" ht="13.5">
      <c r="A748" s="762" t="s">
        <v>1016</v>
      </c>
      <c r="B748" s="763"/>
      <c r="C748" s="763"/>
      <c r="D748" s="763"/>
      <c r="E748" s="763"/>
      <c r="F748" s="763"/>
      <c r="G748" s="763"/>
      <c r="H748" s="764"/>
    </row>
    <row r="749" spans="1:8" s="230" customFormat="1" ht="12.75" customHeight="1">
      <c r="A749" s="244" t="s">
        <v>138</v>
      </c>
      <c r="B749" s="243" t="s">
        <v>1017</v>
      </c>
      <c r="C749" s="760" t="s">
        <v>1191</v>
      </c>
      <c r="D749" s="760"/>
      <c r="E749" s="144" t="s">
        <v>16</v>
      </c>
      <c r="F749" s="238">
        <v>1</v>
      </c>
      <c r="G749" s="120">
        <v>1600</v>
      </c>
      <c r="H749" s="216">
        <f>ROUND(F749*G749,2)</f>
        <v>1600</v>
      </c>
    </row>
    <row r="750" spans="1:8" s="172" customFormat="1" ht="13.5" thickBot="1">
      <c r="A750" s="199"/>
      <c r="B750" s="200"/>
      <c r="C750" s="805"/>
      <c r="D750" s="805"/>
      <c r="E750" s="200"/>
      <c r="F750" s="200"/>
      <c r="G750" s="201"/>
      <c r="H750" s="184"/>
    </row>
    <row r="751" spans="1:8" s="88" customFormat="1" ht="5.0999999999999996" customHeight="1" thickBot="1">
      <c r="A751" s="806"/>
      <c r="B751" s="807"/>
      <c r="C751" s="807"/>
      <c r="D751" s="807"/>
      <c r="E751" s="807"/>
      <c r="F751" s="807"/>
      <c r="G751" s="807"/>
      <c r="H751" s="808"/>
    </row>
    <row r="752" spans="1:8" s="180" customFormat="1" ht="12.75" customHeight="1">
      <c r="A752" s="753" t="s">
        <v>970</v>
      </c>
      <c r="B752" s="754"/>
      <c r="C752" s="754"/>
      <c r="D752" s="754"/>
      <c r="E752" s="754"/>
      <c r="F752" s="754"/>
      <c r="G752" s="754"/>
      <c r="H752" s="121">
        <f>SUM(H746:H749)</f>
        <v>1621.96</v>
      </c>
    </row>
    <row r="753" spans="1:8" s="180" customFormat="1" ht="12.75" customHeight="1">
      <c r="A753" s="755" t="s">
        <v>969</v>
      </c>
      <c r="B753" s="756"/>
      <c r="C753" s="756"/>
      <c r="D753" s="756"/>
      <c r="E753" s="756"/>
      <c r="F753" s="756"/>
      <c r="G753" s="756"/>
      <c r="H753" s="94">
        <f>H754-H752</f>
        <v>405.49</v>
      </c>
    </row>
    <row r="754" spans="1:8" s="180" customFormat="1" ht="12.75" customHeight="1" thickBot="1">
      <c r="A754" s="757" t="s">
        <v>968</v>
      </c>
      <c r="B754" s="758"/>
      <c r="C754" s="758"/>
      <c r="D754" s="758"/>
      <c r="E754" s="758"/>
      <c r="F754" s="758"/>
      <c r="G754" s="758"/>
      <c r="H754" s="107">
        <f>H752*1.25</f>
        <v>2027.45</v>
      </c>
    </row>
    <row r="755" spans="1:8" s="88" customFormat="1" ht="25.5" customHeight="1">
      <c r="A755" s="188" t="s">
        <v>465</v>
      </c>
      <c r="B755" s="774" t="s">
        <v>1192</v>
      </c>
      <c r="C755" s="774"/>
      <c r="D755" s="774"/>
      <c r="E755" s="774"/>
      <c r="F755" s="774"/>
      <c r="G755" s="774"/>
      <c r="H755" s="189" t="s">
        <v>16</v>
      </c>
    </row>
    <row r="756" spans="1:8" s="88" customFormat="1" ht="25.5" customHeight="1" thickBot="1">
      <c r="A756" s="84" t="s">
        <v>989</v>
      </c>
      <c r="B756" s="190" t="s">
        <v>14</v>
      </c>
      <c r="C756" s="825" t="s">
        <v>15</v>
      </c>
      <c r="D756" s="825"/>
      <c r="E756" s="191" t="s">
        <v>16</v>
      </c>
      <c r="F756" s="191" t="s">
        <v>17</v>
      </c>
      <c r="G756" s="191" t="s">
        <v>990</v>
      </c>
      <c r="H756" s="192" t="s">
        <v>991</v>
      </c>
    </row>
    <row r="757" spans="1:8" s="83" customFormat="1" ht="12.75" customHeight="1">
      <c r="A757" s="776" t="s">
        <v>1032</v>
      </c>
      <c r="B757" s="777"/>
      <c r="C757" s="777"/>
      <c r="D757" s="777"/>
      <c r="E757" s="777"/>
      <c r="F757" s="777"/>
      <c r="G757" s="777"/>
      <c r="H757" s="778"/>
    </row>
    <row r="758" spans="1:8" s="230" customFormat="1" ht="12.75" customHeight="1">
      <c r="A758" s="232">
        <v>88267</v>
      </c>
      <c r="B758" s="243" t="s">
        <v>993</v>
      </c>
      <c r="C758" s="837" t="s">
        <v>1146</v>
      </c>
      <c r="D758" s="837"/>
      <c r="E758" s="144" t="s">
        <v>1034</v>
      </c>
      <c r="F758" s="238">
        <v>0.6</v>
      </c>
      <c r="G758" s="120">
        <v>13.77</v>
      </c>
      <c r="H758" s="216">
        <f>ROUND(F758*G758,2)</f>
        <v>8.26</v>
      </c>
    </row>
    <row r="759" spans="1:8" s="230" customFormat="1" ht="12.75" customHeight="1">
      <c r="A759" s="232">
        <v>88316</v>
      </c>
      <c r="B759" s="243" t="s">
        <v>995</v>
      </c>
      <c r="C759" s="829" t="s">
        <v>1035</v>
      </c>
      <c r="D759" s="829"/>
      <c r="E759" s="144" t="s">
        <v>1034</v>
      </c>
      <c r="F759" s="238">
        <v>0.6</v>
      </c>
      <c r="G759" s="120">
        <v>11.02</v>
      </c>
      <c r="H759" s="216">
        <f>ROUND(F759*G759,2)</f>
        <v>6.61</v>
      </c>
    </row>
    <row r="760" spans="1:8" s="122" customFormat="1" ht="13.5">
      <c r="A760" s="762" t="s">
        <v>1016</v>
      </c>
      <c r="B760" s="763"/>
      <c r="C760" s="763"/>
      <c r="D760" s="763"/>
      <c r="E760" s="763"/>
      <c r="F760" s="763"/>
      <c r="G760" s="763"/>
      <c r="H760" s="764"/>
    </row>
    <row r="761" spans="1:8" s="230" customFormat="1" ht="12.75" customHeight="1">
      <c r="A761" s="244" t="s">
        <v>138</v>
      </c>
      <c r="B761" s="243" t="s">
        <v>1017</v>
      </c>
      <c r="C761" s="760" t="s">
        <v>1193</v>
      </c>
      <c r="D761" s="760"/>
      <c r="E761" s="144" t="s">
        <v>16</v>
      </c>
      <c r="F761" s="238">
        <v>1</v>
      </c>
      <c r="G761" s="120">
        <v>38.799999999999997</v>
      </c>
      <c r="H761" s="216">
        <f>ROUND(F761*G761,2)</f>
        <v>38.799999999999997</v>
      </c>
    </row>
    <row r="762" spans="1:8" s="172" customFormat="1" ht="13.5" thickBot="1">
      <c r="A762" s="199"/>
      <c r="B762" s="200"/>
      <c r="C762" s="805"/>
      <c r="D762" s="805"/>
      <c r="E762" s="200"/>
      <c r="F762" s="200"/>
      <c r="G762" s="201"/>
      <c r="H762" s="184"/>
    </row>
    <row r="763" spans="1:8" s="88" customFormat="1" ht="5.0999999999999996" customHeight="1" thickBot="1">
      <c r="A763" s="806"/>
      <c r="B763" s="807"/>
      <c r="C763" s="807"/>
      <c r="D763" s="807"/>
      <c r="E763" s="807"/>
      <c r="F763" s="807"/>
      <c r="G763" s="807"/>
      <c r="H763" s="808"/>
    </row>
    <row r="764" spans="1:8" s="180" customFormat="1" ht="12.75" customHeight="1">
      <c r="A764" s="753" t="s">
        <v>970</v>
      </c>
      <c r="B764" s="754"/>
      <c r="C764" s="754"/>
      <c r="D764" s="754"/>
      <c r="E764" s="754"/>
      <c r="F764" s="754"/>
      <c r="G764" s="754"/>
      <c r="H764" s="121">
        <f>SUM(H758:H761)</f>
        <v>53.67</v>
      </c>
    </row>
    <row r="765" spans="1:8" s="180" customFormat="1" ht="12.75" customHeight="1">
      <c r="A765" s="755" t="s">
        <v>969</v>
      </c>
      <c r="B765" s="756"/>
      <c r="C765" s="756"/>
      <c r="D765" s="756"/>
      <c r="E765" s="756"/>
      <c r="F765" s="756"/>
      <c r="G765" s="756"/>
      <c r="H765" s="94">
        <f>H766-H764</f>
        <v>13.417500000000004</v>
      </c>
    </row>
    <row r="766" spans="1:8" s="180" customFormat="1" ht="12.75" customHeight="1" thickBot="1">
      <c r="A766" s="757" t="s">
        <v>968</v>
      </c>
      <c r="B766" s="758"/>
      <c r="C766" s="758"/>
      <c r="D766" s="758"/>
      <c r="E766" s="758"/>
      <c r="F766" s="758"/>
      <c r="G766" s="758"/>
      <c r="H766" s="107">
        <f>H764*1.25</f>
        <v>67.087500000000006</v>
      </c>
    </row>
    <row r="767" spans="1:8" s="172" customFormat="1" ht="12.75" customHeight="1" thickBot="1">
      <c r="A767" s="108"/>
      <c r="B767" s="109"/>
      <c r="C767" s="108"/>
      <c r="D767" s="108"/>
      <c r="E767" s="108"/>
      <c r="F767" s="108"/>
      <c r="G767" s="108"/>
      <c r="H767" s="119"/>
    </row>
    <row r="768" spans="1:8" s="88" customFormat="1" ht="25.5" customHeight="1">
      <c r="A768" s="188" t="s">
        <v>467</v>
      </c>
      <c r="B768" s="774" t="s">
        <v>1194</v>
      </c>
      <c r="C768" s="774"/>
      <c r="D768" s="774"/>
      <c r="E768" s="774"/>
      <c r="F768" s="774"/>
      <c r="G768" s="774"/>
      <c r="H768" s="189" t="s">
        <v>16</v>
      </c>
    </row>
    <row r="769" spans="1:8" s="88" customFormat="1" ht="25.5" customHeight="1" thickBot="1">
      <c r="A769" s="84" t="s">
        <v>989</v>
      </c>
      <c r="B769" s="190" t="s">
        <v>14</v>
      </c>
      <c r="C769" s="825" t="s">
        <v>15</v>
      </c>
      <c r="D769" s="825"/>
      <c r="E769" s="191" t="s">
        <v>16</v>
      </c>
      <c r="F769" s="191" t="s">
        <v>17</v>
      </c>
      <c r="G769" s="191" t="s">
        <v>990</v>
      </c>
      <c r="H769" s="192" t="s">
        <v>991</v>
      </c>
    </row>
    <row r="770" spans="1:8" s="83" customFormat="1" ht="12.75" customHeight="1">
      <c r="A770" s="776" t="s">
        <v>1032</v>
      </c>
      <c r="B770" s="777"/>
      <c r="C770" s="777"/>
      <c r="D770" s="777"/>
      <c r="E770" s="777"/>
      <c r="F770" s="777"/>
      <c r="G770" s="777"/>
      <c r="H770" s="778"/>
    </row>
    <row r="771" spans="1:8" s="230" customFormat="1" ht="12.75" customHeight="1">
      <c r="A771" s="232">
        <v>88267</v>
      </c>
      <c r="B771" s="243" t="s">
        <v>993</v>
      </c>
      <c r="C771" s="837" t="s">
        <v>1146</v>
      </c>
      <c r="D771" s="837"/>
      <c r="E771" s="144" t="s">
        <v>1034</v>
      </c>
      <c r="F771" s="238">
        <v>0.1057</v>
      </c>
      <c r="G771" s="120">
        <v>13.77</v>
      </c>
      <c r="H771" s="216">
        <f>ROUND(F771*G771,2)</f>
        <v>1.46</v>
      </c>
    </row>
    <row r="772" spans="1:8" s="230" customFormat="1" ht="12.75" customHeight="1">
      <c r="A772" s="232">
        <v>88316</v>
      </c>
      <c r="B772" s="243" t="s">
        <v>995</v>
      </c>
      <c r="C772" s="829" t="s">
        <v>1035</v>
      </c>
      <c r="D772" s="829"/>
      <c r="E772" s="144" t="s">
        <v>1034</v>
      </c>
      <c r="F772" s="238">
        <v>0.2114</v>
      </c>
      <c r="G772" s="120">
        <v>11.02</v>
      </c>
      <c r="H772" s="216">
        <f>ROUND(F772*G772,2)</f>
        <v>2.33</v>
      </c>
    </row>
    <row r="773" spans="1:8" s="122" customFormat="1" ht="13.5">
      <c r="A773" s="867" t="s">
        <v>1016</v>
      </c>
      <c r="B773" s="868"/>
      <c r="C773" s="868"/>
      <c r="D773" s="868"/>
      <c r="E773" s="868"/>
      <c r="F773" s="868"/>
      <c r="G773" s="868"/>
      <c r="H773" s="869"/>
    </row>
    <row r="774" spans="1:8" s="230" customFormat="1" ht="12.75" customHeight="1">
      <c r="A774" s="244" t="s">
        <v>138</v>
      </c>
      <c r="B774" s="243" t="s">
        <v>1017</v>
      </c>
      <c r="C774" s="760" t="s">
        <v>1195</v>
      </c>
      <c r="D774" s="760"/>
      <c r="E774" s="144" t="s">
        <v>16</v>
      </c>
      <c r="F774" s="238">
        <v>1</v>
      </c>
      <c r="G774" s="120">
        <v>583.76</v>
      </c>
      <c r="H774" s="216">
        <f>ROUND(F774*G774,2)</f>
        <v>583.76</v>
      </c>
    </row>
    <row r="775" spans="1:8" s="172" customFormat="1" ht="13.5" thickBot="1">
      <c r="A775" s="199"/>
      <c r="B775" s="200"/>
      <c r="C775" s="805"/>
      <c r="D775" s="805"/>
      <c r="E775" s="200"/>
      <c r="F775" s="200"/>
      <c r="G775" s="201"/>
      <c r="H775" s="184"/>
    </row>
    <row r="776" spans="1:8" s="88" customFormat="1" ht="5.0999999999999996" customHeight="1" thickBot="1">
      <c r="A776" s="806"/>
      <c r="B776" s="807"/>
      <c r="C776" s="807"/>
      <c r="D776" s="807"/>
      <c r="E776" s="807"/>
      <c r="F776" s="807"/>
      <c r="G776" s="807"/>
      <c r="H776" s="808"/>
    </row>
    <row r="777" spans="1:8" s="180" customFormat="1" ht="12.75" customHeight="1">
      <c r="A777" s="753" t="s">
        <v>970</v>
      </c>
      <c r="B777" s="754"/>
      <c r="C777" s="754"/>
      <c r="D777" s="754"/>
      <c r="E777" s="754"/>
      <c r="F777" s="754"/>
      <c r="G777" s="754"/>
      <c r="H777" s="121">
        <f>SUM(H771:H774)</f>
        <v>587.54999999999995</v>
      </c>
    </row>
    <row r="778" spans="1:8" s="180" customFormat="1" ht="12.75" customHeight="1">
      <c r="A778" s="755" t="s">
        <v>969</v>
      </c>
      <c r="B778" s="756"/>
      <c r="C778" s="756"/>
      <c r="D778" s="756"/>
      <c r="E778" s="756"/>
      <c r="F778" s="756"/>
      <c r="G778" s="756"/>
      <c r="H778" s="94">
        <f>H779-H777</f>
        <v>146.88750000000005</v>
      </c>
    </row>
    <row r="779" spans="1:8" s="180" customFormat="1" ht="12.75" customHeight="1" thickBot="1">
      <c r="A779" s="757" t="s">
        <v>968</v>
      </c>
      <c r="B779" s="758"/>
      <c r="C779" s="758"/>
      <c r="D779" s="758"/>
      <c r="E779" s="758"/>
      <c r="F779" s="758"/>
      <c r="G779" s="758"/>
      <c r="H779" s="107">
        <f>H777*1.25</f>
        <v>734.4375</v>
      </c>
    </row>
    <row r="780" spans="1:8" s="172" customFormat="1" ht="12.75" customHeight="1" thickBot="1">
      <c r="A780" s="170"/>
      <c r="B780" s="170"/>
      <c r="C780" s="171"/>
      <c r="H780" s="173"/>
    </row>
    <row r="781" spans="1:8" s="88" customFormat="1" ht="25.5" customHeight="1">
      <c r="A781" s="188" t="s">
        <v>461</v>
      </c>
      <c r="B781" s="774" t="s">
        <v>1196</v>
      </c>
      <c r="C781" s="774"/>
      <c r="D781" s="774"/>
      <c r="E781" s="774"/>
      <c r="F781" s="774"/>
      <c r="G781" s="774"/>
      <c r="H781" s="189" t="s">
        <v>16</v>
      </c>
    </row>
    <row r="782" spans="1:8" s="88" customFormat="1" ht="25.5" customHeight="1" thickBot="1">
      <c r="A782" s="84" t="s">
        <v>989</v>
      </c>
      <c r="B782" s="190" t="s">
        <v>14</v>
      </c>
      <c r="C782" s="825" t="s">
        <v>15</v>
      </c>
      <c r="D782" s="825"/>
      <c r="E782" s="191" t="s">
        <v>16</v>
      </c>
      <c r="F782" s="191" t="s">
        <v>17</v>
      </c>
      <c r="G782" s="191" t="s">
        <v>990</v>
      </c>
      <c r="H782" s="192" t="s">
        <v>991</v>
      </c>
    </row>
    <row r="783" spans="1:8" s="83" customFormat="1" ht="12.75" customHeight="1">
      <c r="A783" s="776" t="s">
        <v>1032</v>
      </c>
      <c r="B783" s="777"/>
      <c r="C783" s="777"/>
      <c r="D783" s="777"/>
      <c r="E783" s="777"/>
      <c r="F783" s="777"/>
      <c r="G783" s="777"/>
      <c r="H783" s="778"/>
    </row>
    <row r="784" spans="1:8" s="230" customFormat="1" ht="12.75" customHeight="1">
      <c r="A784" s="232">
        <v>88267</v>
      </c>
      <c r="B784" s="243" t="s">
        <v>993</v>
      </c>
      <c r="C784" s="837" t="s">
        <v>1146</v>
      </c>
      <c r="D784" s="837"/>
      <c r="E784" s="144" t="s">
        <v>1034</v>
      </c>
      <c r="F784" s="238">
        <v>0.4199</v>
      </c>
      <c r="G784" s="120">
        <v>13.77</v>
      </c>
      <c r="H784" s="216">
        <f>ROUND(F784*G784,2)</f>
        <v>5.78</v>
      </c>
    </row>
    <row r="785" spans="1:8" s="230" customFormat="1" ht="12.75" customHeight="1">
      <c r="A785" s="232">
        <v>88316</v>
      </c>
      <c r="B785" s="243" t="s">
        <v>995</v>
      </c>
      <c r="C785" s="829" t="s">
        <v>1035</v>
      </c>
      <c r="D785" s="829"/>
      <c r="E785" s="144" t="s">
        <v>1034</v>
      </c>
      <c r="F785" s="238">
        <v>1.6796</v>
      </c>
      <c r="G785" s="120">
        <v>11.02</v>
      </c>
      <c r="H785" s="216">
        <f>ROUND(F785*G785,2)</f>
        <v>18.510000000000002</v>
      </c>
    </row>
    <row r="786" spans="1:8" s="122" customFormat="1" ht="13.5">
      <c r="A786" s="762" t="s">
        <v>1016</v>
      </c>
      <c r="B786" s="763"/>
      <c r="C786" s="763"/>
      <c r="D786" s="763"/>
      <c r="E786" s="763"/>
      <c r="F786" s="763"/>
      <c r="G786" s="763"/>
      <c r="H786" s="764"/>
    </row>
    <row r="787" spans="1:8" s="230" customFormat="1" ht="12.75" customHeight="1">
      <c r="A787" s="244" t="s">
        <v>138</v>
      </c>
      <c r="B787" s="243" t="s">
        <v>1017</v>
      </c>
      <c r="C787" s="760" t="s">
        <v>1197</v>
      </c>
      <c r="D787" s="760"/>
      <c r="E787" s="144" t="s">
        <v>1034</v>
      </c>
      <c r="F787" s="238">
        <v>1</v>
      </c>
      <c r="G787" s="120">
        <v>1116.97</v>
      </c>
      <c r="H787" s="216">
        <f>ROUND(F787*G787,2)</f>
        <v>1116.97</v>
      </c>
    </row>
    <row r="788" spans="1:8" s="172" customFormat="1" ht="13.5" thickBot="1">
      <c r="A788" s="199"/>
      <c r="B788" s="200"/>
      <c r="C788" s="805"/>
      <c r="D788" s="805"/>
      <c r="E788" s="200"/>
      <c r="F788" s="200"/>
      <c r="G788" s="201"/>
      <c r="H788" s="184"/>
    </row>
    <row r="789" spans="1:8" s="88" customFormat="1" ht="5.0999999999999996" customHeight="1" thickBot="1">
      <c r="A789" s="806"/>
      <c r="B789" s="807"/>
      <c r="C789" s="807"/>
      <c r="D789" s="807"/>
      <c r="E789" s="807"/>
      <c r="F789" s="807"/>
      <c r="G789" s="807"/>
      <c r="H789" s="808"/>
    </row>
    <row r="790" spans="1:8" s="180" customFormat="1" ht="12.75" customHeight="1">
      <c r="A790" s="753" t="s">
        <v>970</v>
      </c>
      <c r="B790" s="754"/>
      <c r="C790" s="754"/>
      <c r="D790" s="754"/>
      <c r="E790" s="754"/>
      <c r="F790" s="754"/>
      <c r="G790" s="754"/>
      <c r="H790" s="121">
        <f>SUM(H784:H787)</f>
        <v>1141.26</v>
      </c>
    </row>
    <row r="791" spans="1:8" s="180" customFormat="1" ht="12.75" customHeight="1">
      <c r="A791" s="755" t="s">
        <v>969</v>
      </c>
      <c r="B791" s="756"/>
      <c r="C791" s="756"/>
      <c r="D791" s="756"/>
      <c r="E791" s="756"/>
      <c r="F791" s="756"/>
      <c r="G791" s="756"/>
      <c r="H791" s="94">
        <f>H792-H790</f>
        <v>285.31500000000005</v>
      </c>
    </row>
    <row r="792" spans="1:8" s="180" customFormat="1" ht="12.75" customHeight="1" thickBot="1">
      <c r="A792" s="757" t="s">
        <v>968</v>
      </c>
      <c r="B792" s="758"/>
      <c r="C792" s="758"/>
      <c r="D792" s="758"/>
      <c r="E792" s="758"/>
      <c r="F792" s="758"/>
      <c r="G792" s="758"/>
      <c r="H792" s="107">
        <f>H790*1.25</f>
        <v>1426.575</v>
      </c>
    </row>
    <row r="793" spans="1:8" s="172" customFormat="1" ht="12.75" customHeight="1" thickBot="1">
      <c r="A793" s="170"/>
      <c r="B793" s="170"/>
      <c r="C793" s="171"/>
      <c r="H793" s="173"/>
    </row>
    <row r="794" spans="1:8" s="88" customFormat="1" ht="25.5" customHeight="1">
      <c r="A794" s="188" t="s">
        <v>485</v>
      </c>
      <c r="B794" s="774" t="s">
        <v>1198</v>
      </c>
      <c r="C794" s="774"/>
      <c r="D794" s="774"/>
      <c r="E794" s="774"/>
      <c r="F794" s="774"/>
      <c r="G794" s="774"/>
      <c r="H794" s="189" t="s">
        <v>959</v>
      </c>
    </row>
    <row r="795" spans="1:8" s="88" customFormat="1" ht="25.5" customHeight="1" thickBot="1">
      <c r="A795" s="84" t="s">
        <v>989</v>
      </c>
      <c r="B795" s="190" t="s">
        <v>14</v>
      </c>
      <c r="C795" s="825" t="s">
        <v>15</v>
      </c>
      <c r="D795" s="825"/>
      <c r="E795" s="191" t="s">
        <v>16</v>
      </c>
      <c r="F795" s="191" t="s">
        <v>17</v>
      </c>
      <c r="G795" s="191" t="s">
        <v>990</v>
      </c>
      <c r="H795" s="192" t="s">
        <v>991</v>
      </c>
    </row>
    <row r="796" spans="1:8" s="83" customFormat="1" ht="12.75" customHeight="1">
      <c r="A796" s="776" t="s">
        <v>1032</v>
      </c>
      <c r="B796" s="777"/>
      <c r="C796" s="777"/>
      <c r="D796" s="777"/>
      <c r="E796" s="777"/>
      <c r="F796" s="777"/>
      <c r="G796" s="777"/>
      <c r="H796" s="778"/>
    </row>
    <row r="797" spans="1:8" s="230" customFormat="1" ht="12.75" customHeight="1">
      <c r="A797" s="142">
        <v>88309</v>
      </c>
      <c r="B797" s="243" t="s">
        <v>993</v>
      </c>
      <c r="C797" s="761" t="s">
        <v>1033</v>
      </c>
      <c r="D797" s="761"/>
      <c r="E797" s="144" t="s">
        <v>1034</v>
      </c>
      <c r="F797" s="238">
        <v>1.7</v>
      </c>
      <c r="G797" s="120">
        <v>13.77</v>
      </c>
      <c r="H797" s="216">
        <f>ROUND(F797*G797,2)</f>
        <v>23.41</v>
      </c>
    </row>
    <row r="798" spans="1:8" s="230" customFormat="1" ht="12.75" customHeight="1">
      <c r="A798" s="146">
        <v>88316</v>
      </c>
      <c r="B798" s="243" t="s">
        <v>995</v>
      </c>
      <c r="C798" s="761" t="s">
        <v>1035</v>
      </c>
      <c r="D798" s="761"/>
      <c r="E798" s="144" t="s">
        <v>1034</v>
      </c>
      <c r="F798" s="238">
        <v>1.7</v>
      </c>
      <c r="G798" s="120">
        <v>11.02</v>
      </c>
      <c r="H798" s="216">
        <f>ROUND(F798*G798,2)</f>
        <v>18.73</v>
      </c>
    </row>
    <row r="799" spans="1:8" s="122" customFormat="1" ht="13.5">
      <c r="A799" s="762" t="s">
        <v>1016</v>
      </c>
      <c r="B799" s="763"/>
      <c r="C799" s="763"/>
      <c r="D799" s="763"/>
      <c r="E799" s="763"/>
      <c r="F799" s="763"/>
      <c r="G799" s="763"/>
      <c r="H799" s="764"/>
    </row>
    <row r="800" spans="1:8" s="230" customFormat="1" ht="12.75" customHeight="1">
      <c r="A800" s="244">
        <v>3989</v>
      </c>
      <c r="B800" s="243" t="s">
        <v>1017</v>
      </c>
      <c r="C800" s="760" t="s">
        <v>1199</v>
      </c>
      <c r="D800" s="760"/>
      <c r="E800" s="144" t="s">
        <v>1003</v>
      </c>
      <c r="F800" s="238">
        <v>8.1100000000000005E-2</v>
      </c>
      <c r="G800" s="120">
        <v>2000</v>
      </c>
      <c r="H800" s="216">
        <f>ROUND(F800*G800,2)</f>
        <v>162.19999999999999</v>
      </c>
    </row>
    <row r="801" spans="1:8" s="172" customFormat="1" ht="13.5" thickBot="1">
      <c r="A801" s="199"/>
      <c r="B801" s="200"/>
      <c r="C801" s="805"/>
      <c r="D801" s="805"/>
      <c r="E801" s="200"/>
      <c r="F801" s="200"/>
      <c r="G801" s="201"/>
      <c r="H801" s="184"/>
    </row>
    <row r="802" spans="1:8" s="88" customFormat="1" ht="5.0999999999999996" customHeight="1" thickBot="1">
      <c r="A802" s="806"/>
      <c r="B802" s="807"/>
      <c r="C802" s="807"/>
      <c r="D802" s="807"/>
      <c r="E802" s="807"/>
      <c r="F802" s="807"/>
      <c r="G802" s="807"/>
      <c r="H802" s="808"/>
    </row>
    <row r="803" spans="1:8" s="180" customFormat="1" ht="12.75" customHeight="1">
      <c r="A803" s="753" t="s">
        <v>970</v>
      </c>
      <c r="B803" s="754"/>
      <c r="C803" s="754"/>
      <c r="D803" s="754"/>
      <c r="E803" s="754"/>
      <c r="F803" s="754"/>
      <c r="G803" s="754"/>
      <c r="H803" s="121">
        <f>SUM(H797:H800)</f>
        <v>204.33999999999997</v>
      </c>
    </row>
    <row r="804" spans="1:8" s="180" customFormat="1" ht="12.75" customHeight="1">
      <c r="A804" s="755" t="s">
        <v>969</v>
      </c>
      <c r="B804" s="756"/>
      <c r="C804" s="756"/>
      <c r="D804" s="756"/>
      <c r="E804" s="756"/>
      <c r="F804" s="756"/>
      <c r="G804" s="756"/>
      <c r="H804" s="94">
        <f>H805-H803</f>
        <v>51.08499999999998</v>
      </c>
    </row>
    <row r="805" spans="1:8" s="180" customFormat="1" ht="12.75" customHeight="1" thickBot="1">
      <c r="A805" s="757" t="s">
        <v>968</v>
      </c>
      <c r="B805" s="758"/>
      <c r="C805" s="758"/>
      <c r="D805" s="758"/>
      <c r="E805" s="758"/>
      <c r="F805" s="758"/>
      <c r="G805" s="758"/>
      <c r="H805" s="107">
        <f>H803*1.25</f>
        <v>255.42499999999995</v>
      </c>
    </row>
    <row r="806" spans="1:8" s="172" customFormat="1" ht="12.75" customHeight="1" thickBot="1">
      <c r="A806" s="170"/>
      <c r="B806" s="170"/>
      <c r="C806" s="171"/>
      <c r="H806" s="173"/>
    </row>
    <row r="807" spans="1:8" s="88" customFormat="1" ht="25.5" customHeight="1">
      <c r="A807" s="188" t="s">
        <v>490</v>
      </c>
      <c r="B807" s="774" t="s">
        <v>1200</v>
      </c>
      <c r="C807" s="774"/>
      <c r="D807" s="774"/>
      <c r="E807" s="774"/>
      <c r="F807" s="774"/>
      <c r="G807" s="774"/>
      <c r="H807" s="189" t="s">
        <v>958</v>
      </c>
    </row>
    <row r="808" spans="1:8" s="88" customFormat="1" ht="25.5" customHeight="1" thickBot="1">
      <c r="A808" s="84" t="s">
        <v>989</v>
      </c>
      <c r="B808" s="190" t="s">
        <v>14</v>
      </c>
      <c r="C808" s="825" t="s">
        <v>15</v>
      </c>
      <c r="D808" s="825"/>
      <c r="E808" s="191" t="s">
        <v>16</v>
      </c>
      <c r="F808" s="191" t="s">
        <v>17</v>
      </c>
      <c r="G808" s="191" t="s">
        <v>990</v>
      </c>
      <c r="H808" s="192" t="s">
        <v>991</v>
      </c>
    </row>
    <row r="809" spans="1:8" s="83" customFormat="1" ht="12.75" customHeight="1">
      <c r="A809" s="776" t="s">
        <v>992</v>
      </c>
      <c r="B809" s="777"/>
      <c r="C809" s="777"/>
      <c r="D809" s="777"/>
      <c r="E809" s="777"/>
      <c r="F809" s="777"/>
      <c r="G809" s="777"/>
      <c r="H809" s="778"/>
    </row>
    <row r="810" spans="1:8" s="230" customFormat="1" ht="25.5" customHeight="1">
      <c r="A810" s="251" t="s">
        <v>1201</v>
      </c>
      <c r="B810" s="252" t="s">
        <v>993</v>
      </c>
      <c r="C810" s="865" t="s">
        <v>1202</v>
      </c>
      <c r="D810" s="866"/>
      <c r="E810" s="253" t="s">
        <v>958</v>
      </c>
      <c r="F810" s="254">
        <v>1</v>
      </c>
      <c r="G810" s="120">
        <v>6.4</v>
      </c>
      <c r="H810" s="148">
        <f>ROUND(F810*G810,2)</f>
        <v>6.4</v>
      </c>
    </row>
    <row r="811" spans="1:8" s="122" customFormat="1" ht="13.5">
      <c r="A811" s="762" t="s">
        <v>1016</v>
      </c>
      <c r="B811" s="763"/>
      <c r="C811" s="763"/>
      <c r="D811" s="763"/>
      <c r="E811" s="763"/>
      <c r="F811" s="763"/>
      <c r="G811" s="763"/>
      <c r="H811" s="764"/>
    </row>
    <row r="812" spans="1:8" s="230" customFormat="1" ht="25.5" customHeight="1">
      <c r="A812" s="255" t="s">
        <v>138</v>
      </c>
      <c r="B812" s="243" t="s">
        <v>1017</v>
      </c>
      <c r="C812" s="863" t="s">
        <v>1200</v>
      </c>
      <c r="D812" s="864"/>
      <c r="E812" s="256" t="s">
        <v>16</v>
      </c>
      <c r="F812" s="257">
        <v>1</v>
      </c>
      <c r="G812" s="120">
        <v>240</v>
      </c>
      <c r="H812" s="94">
        <f>ROUND(F812*G812,2)</f>
        <v>240</v>
      </c>
    </row>
    <row r="813" spans="1:8" s="172" customFormat="1" ht="13.5" thickBot="1">
      <c r="A813" s="199"/>
      <c r="B813" s="200"/>
      <c r="C813" s="805"/>
      <c r="D813" s="805"/>
      <c r="E813" s="200"/>
      <c r="F813" s="200"/>
      <c r="G813" s="201"/>
      <c r="H813" s="184"/>
    </row>
    <row r="814" spans="1:8" s="88" customFormat="1" ht="5.0999999999999996" customHeight="1" thickBot="1">
      <c r="A814" s="806"/>
      <c r="B814" s="807"/>
      <c r="C814" s="807"/>
      <c r="D814" s="807"/>
      <c r="E814" s="807"/>
      <c r="F814" s="807"/>
      <c r="G814" s="807"/>
      <c r="H814" s="808"/>
    </row>
    <row r="815" spans="1:8" s="180" customFormat="1" ht="12.75" customHeight="1">
      <c r="A815" s="753" t="s">
        <v>970</v>
      </c>
      <c r="B815" s="754"/>
      <c r="C815" s="754"/>
      <c r="D815" s="754"/>
      <c r="E815" s="754"/>
      <c r="F815" s="754"/>
      <c r="G815" s="754"/>
      <c r="H815" s="121">
        <f>SUM(H810:H812)</f>
        <v>246.4</v>
      </c>
    </row>
    <row r="816" spans="1:8" s="180" customFormat="1" ht="12.75" customHeight="1">
      <c r="A816" s="755" t="s">
        <v>969</v>
      </c>
      <c r="B816" s="756"/>
      <c r="C816" s="756"/>
      <c r="D816" s="756"/>
      <c r="E816" s="756"/>
      <c r="F816" s="756"/>
      <c r="G816" s="756"/>
      <c r="H816" s="94">
        <f>H817-H815</f>
        <v>61.599999999999994</v>
      </c>
    </row>
    <row r="817" spans="1:8" s="180" customFormat="1" ht="12.75" customHeight="1" thickBot="1">
      <c r="A817" s="757" t="s">
        <v>968</v>
      </c>
      <c r="B817" s="758"/>
      <c r="C817" s="758"/>
      <c r="D817" s="758"/>
      <c r="E817" s="758"/>
      <c r="F817" s="758"/>
      <c r="G817" s="758"/>
      <c r="H817" s="107">
        <f>H815*1.25</f>
        <v>308</v>
      </c>
    </row>
    <row r="818" spans="1:8" s="172" customFormat="1" ht="12.75" customHeight="1" thickBot="1">
      <c r="A818" s="108"/>
      <c r="B818" s="109"/>
      <c r="C818" s="108"/>
      <c r="D818" s="108"/>
      <c r="E818" s="108"/>
      <c r="F818" s="108"/>
      <c r="G818" s="108"/>
      <c r="H818" s="119"/>
    </row>
    <row r="819" spans="1:8" s="88" customFormat="1" ht="25.5" customHeight="1">
      <c r="A819" s="188" t="s">
        <v>493</v>
      </c>
      <c r="B819" s="774" t="s">
        <v>1203</v>
      </c>
      <c r="C819" s="774"/>
      <c r="D819" s="774"/>
      <c r="E819" s="774"/>
      <c r="F819" s="774"/>
      <c r="G819" s="774"/>
      <c r="H819" s="189" t="s">
        <v>16</v>
      </c>
    </row>
    <row r="820" spans="1:8" s="88" customFormat="1" ht="25.5" customHeight="1" thickBot="1">
      <c r="A820" s="84" t="s">
        <v>989</v>
      </c>
      <c r="B820" s="190" t="s">
        <v>14</v>
      </c>
      <c r="C820" s="825" t="s">
        <v>15</v>
      </c>
      <c r="D820" s="825"/>
      <c r="E820" s="191" t="s">
        <v>16</v>
      </c>
      <c r="F820" s="191" t="s">
        <v>17</v>
      </c>
      <c r="G820" s="191" t="s">
        <v>990</v>
      </c>
      <c r="H820" s="192" t="s">
        <v>991</v>
      </c>
    </row>
    <row r="821" spans="1:8" s="83" customFormat="1" ht="12.75" customHeight="1">
      <c r="A821" s="776" t="s">
        <v>1032</v>
      </c>
      <c r="B821" s="777"/>
      <c r="C821" s="777"/>
      <c r="D821" s="777"/>
      <c r="E821" s="777"/>
      <c r="F821" s="777"/>
      <c r="G821" s="777"/>
      <c r="H821" s="778"/>
    </row>
    <row r="822" spans="1:8" s="230" customFormat="1" ht="12.75" customHeight="1">
      <c r="A822" s="244">
        <v>88267</v>
      </c>
      <c r="B822" s="243" t="s">
        <v>993</v>
      </c>
      <c r="C822" s="760" t="s">
        <v>1146</v>
      </c>
      <c r="D822" s="760"/>
      <c r="E822" s="144" t="s">
        <v>1034</v>
      </c>
      <c r="F822" s="238">
        <v>0.16520000000000001</v>
      </c>
      <c r="G822" s="120">
        <v>13.77</v>
      </c>
      <c r="H822" s="216">
        <f>ROUND(F822*G822,2)</f>
        <v>2.27</v>
      </c>
    </row>
    <row r="823" spans="1:8" s="230" customFormat="1" ht="12.75" customHeight="1">
      <c r="A823" s="146">
        <v>88316</v>
      </c>
      <c r="B823" s="243" t="s">
        <v>995</v>
      </c>
      <c r="C823" s="761" t="s">
        <v>1035</v>
      </c>
      <c r="D823" s="761"/>
      <c r="E823" s="144" t="s">
        <v>1034</v>
      </c>
      <c r="F823" s="238">
        <v>0.33040000000000003</v>
      </c>
      <c r="G823" s="120">
        <v>11.02</v>
      </c>
      <c r="H823" s="216">
        <f>ROUND(F823*G823,2)</f>
        <v>3.64</v>
      </c>
    </row>
    <row r="824" spans="1:8" s="122" customFormat="1" ht="13.5">
      <c r="A824" s="762" t="s">
        <v>1016</v>
      </c>
      <c r="B824" s="763"/>
      <c r="C824" s="763"/>
      <c r="D824" s="763"/>
      <c r="E824" s="763"/>
      <c r="F824" s="763"/>
      <c r="G824" s="763"/>
      <c r="H824" s="764"/>
    </row>
    <row r="825" spans="1:8" s="230" customFormat="1" ht="25.5" customHeight="1">
      <c r="A825" s="255" t="s">
        <v>138</v>
      </c>
      <c r="B825" s="243" t="s">
        <v>1017</v>
      </c>
      <c r="C825" s="863" t="s">
        <v>1203</v>
      </c>
      <c r="D825" s="864"/>
      <c r="E825" s="256" t="s">
        <v>16</v>
      </c>
      <c r="F825" s="257">
        <v>1</v>
      </c>
      <c r="G825" s="120">
        <v>902.31</v>
      </c>
      <c r="H825" s="94">
        <f>ROUND(F825*G825,2)</f>
        <v>902.31</v>
      </c>
    </row>
    <row r="826" spans="1:8" s="172" customFormat="1" ht="13.5" thickBot="1">
      <c r="A826" s="199"/>
      <c r="B826" s="200"/>
      <c r="C826" s="805"/>
      <c r="D826" s="805"/>
      <c r="E826" s="200"/>
      <c r="F826" s="200"/>
      <c r="G826" s="201"/>
      <c r="H826" s="184"/>
    </row>
    <row r="827" spans="1:8" s="88" customFormat="1" ht="5.0999999999999996" customHeight="1" thickBot="1">
      <c r="A827" s="806"/>
      <c r="B827" s="807"/>
      <c r="C827" s="807"/>
      <c r="D827" s="807"/>
      <c r="E827" s="807"/>
      <c r="F827" s="807"/>
      <c r="G827" s="807"/>
      <c r="H827" s="808"/>
    </row>
    <row r="828" spans="1:8" s="180" customFormat="1" ht="12.75" customHeight="1">
      <c r="A828" s="753" t="s">
        <v>970</v>
      </c>
      <c r="B828" s="754"/>
      <c r="C828" s="754"/>
      <c r="D828" s="754"/>
      <c r="E828" s="754"/>
      <c r="F828" s="754"/>
      <c r="G828" s="754"/>
      <c r="H828" s="121">
        <f>SUM(H822:H825)</f>
        <v>908.21999999999991</v>
      </c>
    </row>
    <row r="829" spans="1:8" s="180" customFormat="1" ht="12.75" customHeight="1">
      <c r="A829" s="755" t="s">
        <v>969</v>
      </c>
      <c r="B829" s="756"/>
      <c r="C829" s="756"/>
      <c r="D829" s="756"/>
      <c r="E829" s="756"/>
      <c r="F829" s="756"/>
      <c r="G829" s="756"/>
      <c r="H829" s="94">
        <f>H830-H828</f>
        <v>227.05499999999995</v>
      </c>
    </row>
    <row r="830" spans="1:8" s="180" customFormat="1" ht="12.75" customHeight="1" thickBot="1">
      <c r="A830" s="757" t="s">
        <v>968</v>
      </c>
      <c r="B830" s="758"/>
      <c r="C830" s="758"/>
      <c r="D830" s="758"/>
      <c r="E830" s="758"/>
      <c r="F830" s="758"/>
      <c r="G830" s="758"/>
      <c r="H830" s="107">
        <f>H828*1.25</f>
        <v>1135.2749999999999</v>
      </c>
    </row>
    <row r="831" spans="1:8" s="172" customFormat="1" ht="12.75" customHeight="1" thickBot="1">
      <c r="A831" s="108"/>
      <c r="B831" s="109"/>
      <c r="C831" s="108"/>
      <c r="D831" s="108"/>
      <c r="E831" s="108"/>
      <c r="F831" s="108"/>
      <c r="G831" s="108"/>
      <c r="H831" s="119"/>
    </row>
    <row r="832" spans="1:8" s="88" customFormat="1" ht="25.5" customHeight="1">
      <c r="A832" s="188" t="s">
        <v>512</v>
      </c>
      <c r="B832" s="774" t="s">
        <v>1204</v>
      </c>
      <c r="C832" s="774"/>
      <c r="D832" s="774"/>
      <c r="E832" s="774"/>
      <c r="F832" s="774"/>
      <c r="G832" s="774"/>
      <c r="H832" s="189" t="s">
        <v>959</v>
      </c>
    </row>
    <row r="833" spans="1:8" s="88" customFormat="1" ht="25.5" customHeight="1" thickBot="1">
      <c r="A833" s="84" t="s">
        <v>989</v>
      </c>
      <c r="B833" s="190" t="s">
        <v>14</v>
      </c>
      <c r="C833" s="825" t="s">
        <v>15</v>
      </c>
      <c r="D833" s="825"/>
      <c r="E833" s="191" t="s">
        <v>16</v>
      </c>
      <c r="F833" s="191" t="s">
        <v>17</v>
      </c>
      <c r="G833" s="191" t="s">
        <v>990</v>
      </c>
      <c r="H833" s="192" t="s">
        <v>991</v>
      </c>
    </row>
    <row r="834" spans="1:8" s="83" customFormat="1" ht="12.75" customHeight="1">
      <c r="A834" s="776" t="s">
        <v>1032</v>
      </c>
      <c r="B834" s="777"/>
      <c r="C834" s="777"/>
      <c r="D834" s="777"/>
      <c r="E834" s="777"/>
      <c r="F834" s="777"/>
      <c r="G834" s="777"/>
      <c r="H834" s="778"/>
    </row>
    <row r="835" spans="1:8" s="230" customFormat="1" ht="12.75" customHeight="1">
      <c r="A835" s="258">
        <v>88309</v>
      </c>
      <c r="B835" s="259" t="s">
        <v>993</v>
      </c>
      <c r="C835" s="760" t="s">
        <v>1205</v>
      </c>
      <c r="D835" s="760"/>
      <c r="E835" s="144" t="s">
        <v>1034</v>
      </c>
      <c r="F835" s="238">
        <v>0.4</v>
      </c>
      <c r="G835" s="120">
        <v>13.77</v>
      </c>
      <c r="H835" s="260">
        <f>ROUND(F835*G835,2)</f>
        <v>5.51</v>
      </c>
    </row>
    <row r="836" spans="1:8" s="230" customFormat="1" ht="12.75" customHeight="1">
      <c r="A836" s="258">
        <v>88316</v>
      </c>
      <c r="B836" s="259" t="s">
        <v>995</v>
      </c>
      <c r="C836" s="760" t="s">
        <v>1206</v>
      </c>
      <c r="D836" s="760"/>
      <c r="E836" s="144" t="s">
        <v>1034</v>
      </c>
      <c r="F836" s="238">
        <v>0.4</v>
      </c>
      <c r="G836" s="120">
        <v>11.02</v>
      </c>
      <c r="H836" s="260">
        <f>ROUND(F836*G836,2)</f>
        <v>4.41</v>
      </c>
    </row>
    <row r="837" spans="1:8" s="122" customFormat="1" ht="12.75" customHeight="1">
      <c r="A837" s="762" t="s">
        <v>1016</v>
      </c>
      <c r="B837" s="763"/>
      <c r="C837" s="763"/>
      <c r="D837" s="763"/>
      <c r="E837" s="763"/>
      <c r="F837" s="763"/>
      <c r="G837" s="763"/>
      <c r="H837" s="764"/>
    </row>
    <row r="838" spans="1:8" s="230" customFormat="1" ht="12.75" customHeight="1">
      <c r="A838" s="261" t="s">
        <v>1207</v>
      </c>
      <c r="B838" s="262" t="s">
        <v>1017</v>
      </c>
      <c r="C838" s="760" t="s">
        <v>1089</v>
      </c>
      <c r="D838" s="760"/>
      <c r="E838" s="263" t="s">
        <v>1003</v>
      </c>
      <c r="F838" s="238">
        <v>0.32</v>
      </c>
      <c r="G838" s="120">
        <v>57.5</v>
      </c>
      <c r="H838" s="260">
        <f>ROUND(F838*G838,2)</f>
        <v>18.399999999999999</v>
      </c>
    </row>
    <row r="839" spans="1:8" s="230" customFormat="1" ht="12.75" customHeight="1">
      <c r="A839" s="258">
        <v>7258</v>
      </c>
      <c r="B839" s="259" t="s">
        <v>1020</v>
      </c>
      <c r="C839" s="760" t="s">
        <v>1208</v>
      </c>
      <c r="D839" s="760"/>
      <c r="E839" s="144" t="s">
        <v>16</v>
      </c>
      <c r="F839" s="238">
        <v>32</v>
      </c>
      <c r="G839" s="120">
        <v>0.28999999999999998</v>
      </c>
      <c r="H839" s="260">
        <f>ROUND(F839*G839,2)</f>
        <v>9.2799999999999994</v>
      </c>
    </row>
    <row r="840" spans="1:8" s="230" customFormat="1" ht="12.75" customHeight="1">
      <c r="A840" s="258"/>
      <c r="B840" s="259"/>
      <c r="C840" s="760"/>
      <c r="D840" s="760"/>
      <c r="E840" s="144"/>
      <c r="F840" s="238"/>
      <c r="G840" s="264"/>
      <c r="H840" s="260"/>
    </row>
    <row r="841" spans="1:8" s="172" customFormat="1" ht="12.75" customHeight="1" thickBot="1">
      <c r="A841" s="199"/>
      <c r="B841" s="200"/>
      <c r="C841" s="805"/>
      <c r="D841" s="805"/>
      <c r="E841" s="200"/>
      <c r="F841" s="200"/>
      <c r="G841" s="201"/>
      <c r="H841" s="184"/>
    </row>
    <row r="842" spans="1:8" s="88" customFormat="1" ht="5.0999999999999996" customHeight="1" thickBot="1">
      <c r="A842" s="806"/>
      <c r="B842" s="807"/>
      <c r="C842" s="807"/>
      <c r="D842" s="807"/>
      <c r="E842" s="807"/>
      <c r="F842" s="807"/>
      <c r="G842" s="807"/>
      <c r="H842" s="808"/>
    </row>
    <row r="843" spans="1:8" s="180" customFormat="1" ht="12.75" customHeight="1">
      <c r="A843" s="753" t="s">
        <v>970</v>
      </c>
      <c r="B843" s="754"/>
      <c r="C843" s="754"/>
      <c r="D843" s="754"/>
      <c r="E843" s="754"/>
      <c r="F843" s="754"/>
      <c r="G843" s="754"/>
      <c r="H843" s="121">
        <f>SUM(H835:H840)</f>
        <v>37.6</v>
      </c>
    </row>
    <row r="844" spans="1:8" s="180" customFormat="1" ht="12.75" customHeight="1">
      <c r="A844" s="755" t="s">
        <v>969</v>
      </c>
      <c r="B844" s="756"/>
      <c r="C844" s="756"/>
      <c r="D844" s="756"/>
      <c r="E844" s="756"/>
      <c r="F844" s="756"/>
      <c r="G844" s="756"/>
      <c r="H844" s="94">
        <f>H845-H843</f>
        <v>9.3999999999999986</v>
      </c>
    </row>
    <row r="845" spans="1:8" s="180" customFormat="1" ht="12.75" customHeight="1" thickBot="1">
      <c r="A845" s="757" t="s">
        <v>968</v>
      </c>
      <c r="B845" s="758"/>
      <c r="C845" s="758"/>
      <c r="D845" s="758"/>
      <c r="E845" s="758"/>
      <c r="F845" s="758"/>
      <c r="G845" s="758"/>
      <c r="H845" s="107">
        <f>H843*1.25</f>
        <v>47</v>
      </c>
    </row>
    <row r="846" spans="1:8" s="172" customFormat="1" ht="12.75" customHeight="1" thickBot="1">
      <c r="A846" s="170"/>
      <c r="B846" s="170"/>
      <c r="C846" s="171"/>
      <c r="H846" s="173"/>
    </row>
    <row r="847" spans="1:8" s="88" customFormat="1" ht="25.5" customHeight="1">
      <c r="A847" s="188" t="s">
        <v>535</v>
      </c>
      <c r="B847" s="774" t="s">
        <v>1209</v>
      </c>
      <c r="C847" s="774"/>
      <c r="D847" s="774"/>
      <c r="E847" s="774"/>
      <c r="F847" s="774"/>
      <c r="G847" s="774"/>
      <c r="H847" s="189" t="s">
        <v>958</v>
      </c>
    </row>
    <row r="848" spans="1:8" s="88" customFormat="1" ht="25.5" customHeight="1" thickBot="1">
      <c r="A848" s="84" t="s">
        <v>989</v>
      </c>
      <c r="B848" s="190" t="s">
        <v>14</v>
      </c>
      <c r="C848" s="825" t="s">
        <v>15</v>
      </c>
      <c r="D848" s="825"/>
      <c r="E848" s="191" t="s">
        <v>16</v>
      </c>
      <c r="F848" s="191" t="s">
        <v>17</v>
      </c>
      <c r="G848" s="191" t="s">
        <v>990</v>
      </c>
      <c r="H848" s="192" t="s">
        <v>991</v>
      </c>
    </row>
    <row r="849" spans="1:8" s="83" customFormat="1" ht="12.75" customHeight="1">
      <c r="A849" s="776" t="s">
        <v>1032</v>
      </c>
      <c r="B849" s="777"/>
      <c r="C849" s="777"/>
      <c r="D849" s="777"/>
      <c r="E849" s="777"/>
      <c r="F849" s="777"/>
      <c r="G849" s="777"/>
      <c r="H849" s="778"/>
    </row>
    <row r="850" spans="1:8" ht="12.75" customHeight="1">
      <c r="A850" s="265">
        <v>88246</v>
      </c>
      <c r="B850" s="266" t="s">
        <v>993</v>
      </c>
      <c r="C850" s="267" t="s">
        <v>1210</v>
      </c>
      <c r="D850" s="268"/>
      <c r="E850" s="269" t="s">
        <v>1034</v>
      </c>
      <c r="F850" s="270">
        <v>0.13</v>
      </c>
      <c r="G850" s="120">
        <v>16.850000000000001</v>
      </c>
      <c r="H850" s="216">
        <f>ROUND(F850*G850,2)</f>
        <v>2.19</v>
      </c>
    </row>
    <row r="851" spans="1:8" ht="12.75" customHeight="1">
      <c r="A851" s="258">
        <v>88316</v>
      </c>
      <c r="B851" s="259" t="s">
        <v>995</v>
      </c>
      <c r="C851" s="760" t="s">
        <v>1206</v>
      </c>
      <c r="D851" s="760"/>
      <c r="E851" s="269" t="s">
        <v>1034</v>
      </c>
      <c r="F851" s="270">
        <v>0.26</v>
      </c>
      <c r="G851" s="120">
        <v>11.02</v>
      </c>
      <c r="H851" s="216">
        <f>ROUND(F851*G851,2)</f>
        <v>2.87</v>
      </c>
    </row>
    <row r="852" spans="1:8" s="122" customFormat="1" ht="12.75" customHeight="1">
      <c r="A852" s="762" t="s">
        <v>1016</v>
      </c>
      <c r="B852" s="763"/>
      <c r="C852" s="763"/>
      <c r="D852" s="763"/>
      <c r="E852" s="763"/>
      <c r="F852" s="763"/>
      <c r="G852" s="763"/>
      <c r="H852" s="764"/>
    </row>
    <row r="853" spans="1:8" s="275" customFormat="1" ht="12.75" customHeight="1">
      <c r="A853" s="271">
        <v>9823</v>
      </c>
      <c r="B853" s="272" t="s">
        <v>1017</v>
      </c>
      <c r="C853" s="861" t="s">
        <v>1211</v>
      </c>
      <c r="D853" s="862"/>
      <c r="E853" s="273" t="s">
        <v>958</v>
      </c>
      <c r="F853" s="274">
        <v>1</v>
      </c>
      <c r="G853" s="120">
        <v>128.24</v>
      </c>
      <c r="H853" s="128">
        <f>ROUND(F853*G853,2)</f>
        <v>128.24</v>
      </c>
    </row>
    <row r="854" spans="1:8" s="122" customFormat="1" ht="12.75" customHeight="1">
      <c r="A854" s="838" t="s">
        <v>992</v>
      </c>
      <c r="B854" s="839"/>
      <c r="C854" s="839"/>
      <c r="D854" s="839"/>
      <c r="E854" s="839"/>
      <c r="F854" s="839"/>
      <c r="G854" s="839"/>
      <c r="H854" s="840"/>
    </row>
    <row r="855" spans="1:8" s="275" customFormat="1" ht="12.75" customHeight="1">
      <c r="A855" s="271">
        <v>73509</v>
      </c>
      <c r="B855" s="272" t="s">
        <v>1066</v>
      </c>
      <c r="C855" s="861" t="s">
        <v>1212</v>
      </c>
      <c r="D855" s="862"/>
      <c r="E855" s="273" t="s">
        <v>958</v>
      </c>
      <c r="F855" s="274">
        <v>1</v>
      </c>
      <c r="G855" s="120">
        <v>1.39</v>
      </c>
      <c r="H855" s="128">
        <f>ROUND(F855*G855,2)</f>
        <v>1.39</v>
      </c>
    </row>
    <row r="856" spans="1:8" s="172" customFormat="1" ht="12.75" customHeight="1" thickBot="1">
      <c r="A856" s="199"/>
      <c r="B856" s="200"/>
      <c r="C856" s="805"/>
      <c r="D856" s="805"/>
      <c r="E856" s="200"/>
      <c r="F856" s="200"/>
      <c r="G856" s="201"/>
      <c r="H856" s="184"/>
    </row>
    <row r="857" spans="1:8" s="88" customFormat="1" ht="5.0999999999999996" customHeight="1" thickBot="1">
      <c r="A857" s="806"/>
      <c r="B857" s="807"/>
      <c r="C857" s="807"/>
      <c r="D857" s="807"/>
      <c r="E857" s="807"/>
      <c r="F857" s="807"/>
      <c r="G857" s="807"/>
      <c r="H857" s="808"/>
    </row>
    <row r="858" spans="1:8" s="180" customFormat="1" ht="12.75" customHeight="1">
      <c r="A858" s="753" t="s">
        <v>970</v>
      </c>
      <c r="B858" s="754"/>
      <c r="C858" s="754"/>
      <c r="D858" s="754"/>
      <c r="E858" s="754"/>
      <c r="F858" s="754"/>
      <c r="G858" s="754"/>
      <c r="H858" s="121">
        <f>SUM(H850:H855)</f>
        <v>134.69</v>
      </c>
    </row>
    <row r="859" spans="1:8" s="180" customFormat="1" ht="12.75" customHeight="1">
      <c r="A859" s="755" t="s">
        <v>969</v>
      </c>
      <c r="B859" s="756"/>
      <c r="C859" s="756"/>
      <c r="D859" s="756"/>
      <c r="E859" s="756"/>
      <c r="F859" s="756"/>
      <c r="G859" s="756"/>
      <c r="H859" s="94">
        <f>H860-H858</f>
        <v>33.672500000000014</v>
      </c>
    </row>
    <row r="860" spans="1:8" s="180" customFormat="1" ht="12.75" customHeight="1" thickBot="1">
      <c r="A860" s="757" t="s">
        <v>968</v>
      </c>
      <c r="B860" s="758"/>
      <c r="C860" s="758"/>
      <c r="D860" s="758"/>
      <c r="E860" s="758"/>
      <c r="F860" s="758"/>
      <c r="G860" s="758"/>
      <c r="H860" s="107">
        <f>H858*1.25</f>
        <v>168.36250000000001</v>
      </c>
    </row>
    <row r="861" spans="1:8" s="172" customFormat="1" ht="12.75" customHeight="1" thickBot="1">
      <c r="A861" s="170"/>
      <c r="B861" s="170"/>
      <c r="C861" s="171"/>
      <c r="H861" s="173"/>
    </row>
    <row r="862" spans="1:8" s="88" customFormat="1" ht="17.25" customHeight="1">
      <c r="A862" s="188" t="s">
        <v>544</v>
      </c>
      <c r="B862" s="856" t="s">
        <v>1213</v>
      </c>
      <c r="C862" s="857"/>
      <c r="D862" s="857"/>
      <c r="E862" s="857"/>
      <c r="F862" s="857"/>
      <c r="G862" s="858"/>
      <c r="H862" s="189" t="s">
        <v>16</v>
      </c>
    </row>
    <row r="863" spans="1:8" s="88" customFormat="1" ht="25.5" customHeight="1" thickBot="1">
      <c r="A863" s="84" t="s">
        <v>989</v>
      </c>
      <c r="B863" s="190" t="s">
        <v>14</v>
      </c>
      <c r="C863" s="859" t="s">
        <v>15</v>
      </c>
      <c r="D863" s="860"/>
      <c r="E863" s="191" t="s">
        <v>16</v>
      </c>
      <c r="F863" s="191" t="s">
        <v>17</v>
      </c>
      <c r="G863" s="191" t="s">
        <v>990</v>
      </c>
      <c r="H863" s="192" t="s">
        <v>991</v>
      </c>
    </row>
    <row r="864" spans="1:8" s="83" customFormat="1" ht="12.75" customHeight="1">
      <c r="A864" s="849" t="s">
        <v>1032</v>
      </c>
      <c r="B864" s="850"/>
      <c r="C864" s="850"/>
      <c r="D864" s="850"/>
      <c r="E864" s="850"/>
      <c r="F864" s="850"/>
      <c r="G864" s="850"/>
      <c r="H864" s="851"/>
    </row>
    <row r="865" spans="1:8" s="230" customFormat="1" ht="12.75" customHeight="1">
      <c r="A865" s="244">
        <v>88267</v>
      </c>
      <c r="B865" s="243" t="s">
        <v>993</v>
      </c>
      <c r="C865" s="760" t="s">
        <v>1146</v>
      </c>
      <c r="D865" s="760"/>
      <c r="E865" s="144" t="s">
        <v>1034</v>
      </c>
      <c r="F865" s="238">
        <v>0.2167</v>
      </c>
      <c r="G865" s="120">
        <v>13.77</v>
      </c>
      <c r="H865" s="216">
        <f>ROUND(F865*G865,2)</f>
        <v>2.98</v>
      </c>
    </row>
    <row r="866" spans="1:8" s="230" customFormat="1" ht="12.75" customHeight="1">
      <c r="A866" s="146">
        <v>88316</v>
      </c>
      <c r="B866" s="243" t="s">
        <v>995</v>
      </c>
      <c r="C866" s="761" t="s">
        <v>1035</v>
      </c>
      <c r="D866" s="761"/>
      <c r="E866" s="144" t="s">
        <v>1034</v>
      </c>
      <c r="F866" s="238">
        <v>0.43340000000000001</v>
      </c>
      <c r="G866" s="120">
        <v>11.02</v>
      </c>
      <c r="H866" s="216">
        <f>ROUND(F866*G866,2)</f>
        <v>4.78</v>
      </c>
    </row>
    <row r="867" spans="1:8" s="122" customFormat="1" ht="12.75" customHeight="1">
      <c r="A867" s="826" t="s">
        <v>1016</v>
      </c>
      <c r="B867" s="827"/>
      <c r="C867" s="827"/>
      <c r="D867" s="827"/>
      <c r="E867" s="827"/>
      <c r="F867" s="827"/>
      <c r="G867" s="827"/>
      <c r="H867" s="828"/>
    </row>
    <row r="868" spans="1:8" s="275" customFormat="1" ht="12.75" customHeight="1">
      <c r="A868" s="276" t="s">
        <v>138</v>
      </c>
      <c r="B868" s="277" t="s">
        <v>1017</v>
      </c>
      <c r="C868" s="852" t="s">
        <v>1213</v>
      </c>
      <c r="D868" s="853"/>
      <c r="E868" s="163" t="s">
        <v>16</v>
      </c>
      <c r="F868" s="278">
        <v>1</v>
      </c>
      <c r="G868" s="120">
        <v>365.8</v>
      </c>
      <c r="H868" s="94">
        <f>ROUND(F868*G868,2)</f>
        <v>365.8</v>
      </c>
    </row>
    <row r="869" spans="1:8" s="172" customFormat="1" ht="12.75" customHeight="1" thickBot="1">
      <c r="A869" s="199"/>
      <c r="B869" s="200"/>
      <c r="C869" s="854"/>
      <c r="D869" s="855"/>
      <c r="E869" s="200"/>
      <c r="F869" s="200"/>
      <c r="G869" s="201"/>
      <c r="H869" s="184"/>
    </row>
    <row r="870" spans="1:8" s="88" customFormat="1" ht="5.0999999999999996" customHeight="1" thickBot="1">
      <c r="A870" s="750"/>
      <c r="B870" s="847"/>
      <c r="C870" s="847"/>
      <c r="D870" s="847"/>
      <c r="E870" s="847"/>
      <c r="F870" s="847"/>
      <c r="G870" s="847"/>
      <c r="H870" s="848"/>
    </row>
    <row r="871" spans="1:8" s="180" customFormat="1" ht="12.75" customHeight="1">
      <c r="A871" s="765" t="s">
        <v>970</v>
      </c>
      <c r="B871" s="766"/>
      <c r="C871" s="766"/>
      <c r="D871" s="766"/>
      <c r="E871" s="766"/>
      <c r="F871" s="766"/>
      <c r="G871" s="767"/>
      <c r="H871" s="121">
        <f>SUM(H865:H868)</f>
        <v>373.56</v>
      </c>
    </row>
    <row r="872" spans="1:8" s="180" customFormat="1" ht="12.75" customHeight="1">
      <c r="A872" s="755" t="s">
        <v>969</v>
      </c>
      <c r="B872" s="756"/>
      <c r="C872" s="756"/>
      <c r="D872" s="756"/>
      <c r="E872" s="756"/>
      <c r="F872" s="756"/>
      <c r="G872" s="756"/>
      <c r="H872" s="94">
        <f>H873-H871</f>
        <v>93.389999999999986</v>
      </c>
    </row>
    <row r="873" spans="1:8" s="180" customFormat="1" ht="12.75" customHeight="1" thickBot="1">
      <c r="A873" s="771" t="s">
        <v>968</v>
      </c>
      <c r="B873" s="772"/>
      <c r="C873" s="772"/>
      <c r="D873" s="772"/>
      <c r="E873" s="772"/>
      <c r="F873" s="772"/>
      <c r="G873" s="773"/>
      <c r="H873" s="107">
        <f>H871*1.25</f>
        <v>466.95</v>
      </c>
    </row>
    <row r="874" spans="1:8" s="172" customFormat="1" ht="15" customHeight="1" thickBot="1">
      <c r="A874" s="108"/>
      <c r="B874" s="109"/>
      <c r="C874" s="108"/>
      <c r="D874" s="108"/>
      <c r="E874" s="108"/>
      <c r="F874" s="108"/>
      <c r="G874" s="108"/>
      <c r="H874" s="119"/>
    </row>
    <row r="875" spans="1:8" s="88" customFormat="1" ht="15" customHeight="1">
      <c r="A875" s="188" t="s">
        <v>547</v>
      </c>
      <c r="B875" s="774" t="s">
        <v>1214</v>
      </c>
      <c r="C875" s="774"/>
      <c r="D875" s="774"/>
      <c r="E875" s="774"/>
      <c r="F875" s="774"/>
      <c r="G875" s="774"/>
      <c r="H875" s="189" t="s">
        <v>16</v>
      </c>
    </row>
    <row r="876" spans="1:8" s="88" customFormat="1" ht="25.5" customHeight="1" thickBot="1">
      <c r="A876" s="84" t="s">
        <v>989</v>
      </c>
      <c r="B876" s="190" t="s">
        <v>14</v>
      </c>
      <c r="C876" s="825" t="s">
        <v>15</v>
      </c>
      <c r="D876" s="825"/>
      <c r="E876" s="191" t="s">
        <v>16</v>
      </c>
      <c r="F876" s="191" t="s">
        <v>17</v>
      </c>
      <c r="G876" s="191" t="s">
        <v>990</v>
      </c>
      <c r="H876" s="192" t="s">
        <v>991</v>
      </c>
    </row>
    <row r="877" spans="1:8" s="83" customFormat="1" ht="12.75" customHeight="1">
      <c r="A877" s="776" t="s">
        <v>1032</v>
      </c>
      <c r="B877" s="777"/>
      <c r="C877" s="777"/>
      <c r="D877" s="777"/>
      <c r="E877" s="777"/>
      <c r="F877" s="777"/>
      <c r="G877" s="777"/>
      <c r="H877" s="778"/>
    </row>
    <row r="878" spans="1:8" s="230" customFormat="1" ht="12.75" customHeight="1">
      <c r="A878" s="244">
        <v>88267</v>
      </c>
      <c r="B878" s="243" t="s">
        <v>993</v>
      </c>
      <c r="C878" s="760" t="s">
        <v>1146</v>
      </c>
      <c r="D878" s="760"/>
      <c r="E878" s="144" t="s">
        <v>1034</v>
      </c>
      <c r="F878" s="238">
        <v>0.2167</v>
      </c>
      <c r="G878" s="120">
        <v>13.77</v>
      </c>
      <c r="H878" s="216">
        <f>ROUND(F878*G878,2)</f>
        <v>2.98</v>
      </c>
    </row>
    <row r="879" spans="1:8" s="230" customFormat="1" ht="12.75" customHeight="1">
      <c r="A879" s="146">
        <v>88316</v>
      </c>
      <c r="B879" s="243" t="s">
        <v>995</v>
      </c>
      <c r="C879" s="761" t="s">
        <v>1035</v>
      </c>
      <c r="D879" s="761"/>
      <c r="E879" s="144" t="s">
        <v>1034</v>
      </c>
      <c r="F879" s="238">
        <v>0.43340000000000001</v>
      </c>
      <c r="G879" s="120">
        <v>11.02</v>
      </c>
      <c r="H879" s="216">
        <f>ROUND(F879*G879,2)</f>
        <v>4.78</v>
      </c>
    </row>
    <row r="880" spans="1:8" s="122" customFormat="1" ht="12.75" customHeight="1">
      <c r="A880" s="826" t="s">
        <v>1016</v>
      </c>
      <c r="B880" s="827"/>
      <c r="C880" s="827"/>
      <c r="D880" s="827"/>
      <c r="E880" s="827"/>
      <c r="F880" s="827"/>
      <c r="G880" s="827"/>
      <c r="H880" s="828"/>
    </row>
    <row r="881" spans="1:8" s="230" customFormat="1" ht="12.75" customHeight="1">
      <c r="A881" s="276" t="s">
        <v>138</v>
      </c>
      <c r="B881" s="277" t="s">
        <v>1017</v>
      </c>
      <c r="C881" s="760" t="s">
        <v>1215</v>
      </c>
      <c r="D881" s="760"/>
      <c r="E881" s="163" t="s">
        <v>16</v>
      </c>
      <c r="F881" s="238">
        <v>1</v>
      </c>
      <c r="G881" s="120">
        <v>291.5</v>
      </c>
      <c r="H881" s="216">
        <f>ROUND(F881*G881,2)</f>
        <v>291.5</v>
      </c>
    </row>
    <row r="882" spans="1:8" s="172" customFormat="1" ht="12.75" customHeight="1" thickBot="1">
      <c r="A882" s="199"/>
      <c r="B882" s="200"/>
      <c r="C882" s="805"/>
      <c r="D882" s="805"/>
      <c r="E882" s="200"/>
      <c r="F882" s="200"/>
      <c r="G882" s="201"/>
      <c r="H882" s="184"/>
    </row>
    <row r="883" spans="1:8" s="88" customFormat="1" ht="5.0999999999999996" customHeight="1" thickBot="1">
      <c r="A883" s="806"/>
      <c r="B883" s="807"/>
      <c r="C883" s="807"/>
      <c r="D883" s="807"/>
      <c r="E883" s="807"/>
      <c r="F883" s="807"/>
      <c r="G883" s="807"/>
      <c r="H883" s="808"/>
    </row>
    <row r="884" spans="1:8" s="180" customFormat="1" ht="12.75" customHeight="1">
      <c r="A884" s="753" t="s">
        <v>970</v>
      </c>
      <c r="B884" s="754"/>
      <c r="C884" s="754"/>
      <c r="D884" s="754"/>
      <c r="E884" s="754"/>
      <c r="F884" s="754"/>
      <c r="G884" s="754"/>
      <c r="H884" s="121">
        <f>SUM(H878:H881)</f>
        <v>299.26</v>
      </c>
    </row>
    <row r="885" spans="1:8" s="180" customFormat="1" ht="12.75" customHeight="1">
      <c r="A885" s="755" t="s">
        <v>969</v>
      </c>
      <c r="B885" s="756"/>
      <c r="C885" s="756"/>
      <c r="D885" s="756"/>
      <c r="E885" s="756"/>
      <c r="F885" s="756"/>
      <c r="G885" s="756"/>
      <c r="H885" s="94">
        <f>H886-H884</f>
        <v>74.814999999999998</v>
      </c>
    </row>
    <row r="886" spans="1:8" s="180" customFormat="1" ht="12.75" customHeight="1" thickBot="1">
      <c r="A886" s="757" t="s">
        <v>968</v>
      </c>
      <c r="B886" s="758"/>
      <c r="C886" s="758"/>
      <c r="D886" s="758"/>
      <c r="E886" s="758"/>
      <c r="F886" s="758"/>
      <c r="G886" s="758"/>
      <c r="H886" s="107">
        <f>H884*1.25</f>
        <v>374.07499999999999</v>
      </c>
    </row>
    <row r="887" spans="1:8" s="88" customFormat="1" ht="25.5" customHeight="1">
      <c r="A887" s="188" t="s">
        <v>550</v>
      </c>
      <c r="B887" s="774" t="s">
        <v>1216</v>
      </c>
      <c r="C887" s="774"/>
      <c r="D887" s="774"/>
      <c r="E887" s="774"/>
      <c r="F887" s="774"/>
      <c r="G887" s="774"/>
      <c r="H887" s="189" t="s">
        <v>16</v>
      </c>
    </row>
    <row r="888" spans="1:8" s="88" customFormat="1" ht="25.5" customHeight="1" thickBot="1">
      <c r="A888" s="84" t="s">
        <v>989</v>
      </c>
      <c r="B888" s="190" t="s">
        <v>14</v>
      </c>
      <c r="C888" s="825" t="s">
        <v>15</v>
      </c>
      <c r="D888" s="825"/>
      <c r="E888" s="191" t="s">
        <v>16</v>
      </c>
      <c r="F888" s="191" t="s">
        <v>17</v>
      </c>
      <c r="G888" s="191" t="s">
        <v>990</v>
      </c>
      <c r="H888" s="192" t="s">
        <v>991</v>
      </c>
    </row>
    <row r="889" spans="1:8" s="83" customFormat="1" ht="12.75" customHeight="1">
      <c r="A889" s="776" t="s">
        <v>1032</v>
      </c>
      <c r="B889" s="777"/>
      <c r="C889" s="777"/>
      <c r="D889" s="777"/>
      <c r="E889" s="777"/>
      <c r="F889" s="777"/>
      <c r="G889" s="777"/>
      <c r="H889" s="778"/>
    </row>
    <row r="890" spans="1:8" s="230" customFormat="1" ht="12.75" customHeight="1">
      <c r="A890" s="244">
        <v>88267</v>
      </c>
      <c r="B890" s="243" t="s">
        <v>993</v>
      </c>
      <c r="C890" s="760" t="s">
        <v>1146</v>
      </c>
      <c r="D890" s="760"/>
      <c r="E890" s="144" t="s">
        <v>1034</v>
      </c>
      <c r="F890" s="238">
        <v>0.1057</v>
      </c>
      <c r="G890" s="120">
        <v>13.77</v>
      </c>
      <c r="H890" s="216">
        <f>ROUND(F890*G890,2)</f>
        <v>1.46</v>
      </c>
    </row>
    <row r="891" spans="1:8" s="230" customFormat="1" ht="12.75" customHeight="1">
      <c r="A891" s="146">
        <v>88316</v>
      </c>
      <c r="B891" s="243" t="s">
        <v>995</v>
      </c>
      <c r="C891" s="761" t="s">
        <v>1035</v>
      </c>
      <c r="D891" s="761"/>
      <c r="E891" s="144" t="s">
        <v>1034</v>
      </c>
      <c r="F891" s="238">
        <v>0.2114</v>
      </c>
      <c r="G891" s="120">
        <v>11.02</v>
      </c>
      <c r="H891" s="216">
        <f>ROUND(F891*G891,2)</f>
        <v>2.33</v>
      </c>
    </row>
    <row r="892" spans="1:8" s="122" customFormat="1" ht="12.75" customHeight="1">
      <c r="A892" s="826" t="s">
        <v>1016</v>
      </c>
      <c r="B892" s="827"/>
      <c r="C892" s="827"/>
      <c r="D892" s="827"/>
      <c r="E892" s="827"/>
      <c r="F892" s="827"/>
      <c r="G892" s="827"/>
      <c r="H892" s="828"/>
    </row>
    <row r="893" spans="1:8" s="230" customFormat="1" ht="12.75" customHeight="1">
      <c r="A893" s="276" t="s">
        <v>138</v>
      </c>
      <c r="B893" s="277" t="s">
        <v>1017</v>
      </c>
      <c r="C893" s="760" t="s">
        <v>1216</v>
      </c>
      <c r="D893" s="760"/>
      <c r="E893" s="163" t="s">
        <v>16</v>
      </c>
      <c r="F893" s="238">
        <v>1</v>
      </c>
      <c r="G893" s="120">
        <v>1127.25</v>
      </c>
      <c r="H893" s="216">
        <f>ROUND(F893*G893,2)</f>
        <v>1127.25</v>
      </c>
    </row>
    <row r="894" spans="1:8" s="172" customFormat="1" ht="12.75" customHeight="1" thickBot="1">
      <c r="A894" s="199"/>
      <c r="B894" s="200"/>
      <c r="C894" s="805"/>
      <c r="D894" s="805"/>
      <c r="E894" s="200"/>
      <c r="F894" s="200"/>
      <c r="G894" s="201"/>
      <c r="H894" s="184"/>
    </row>
    <row r="895" spans="1:8" s="88" customFormat="1" ht="5.0999999999999996" customHeight="1" thickBot="1">
      <c r="A895" s="806"/>
      <c r="B895" s="807"/>
      <c r="C895" s="807"/>
      <c r="D895" s="807"/>
      <c r="E895" s="807"/>
      <c r="F895" s="807"/>
      <c r="G895" s="807"/>
      <c r="H895" s="808"/>
    </row>
    <row r="896" spans="1:8" s="180" customFormat="1" ht="12.75" customHeight="1">
      <c r="A896" s="753" t="s">
        <v>970</v>
      </c>
      <c r="B896" s="754"/>
      <c r="C896" s="754"/>
      <c r="D896" s="754"/>
      <c r="E896" s="754"/>
      <c r="F896" s="754"/>
      <c r="G896" s="754"/>
      <c r="H896" s="121">
        <f>SUM(H890:H893)</f>
        <v>1131.04</v>
      </c>
    </row>
    <row r="897" spans="1:8" s="180" customFormat="1" ht="12.75" customHeight="1">
      <c r="A897" s="755" t="s">
        <v>969</v>
      </c>
      <c r="B897" s="756"/>
      <c r="C897" s="756"/>
      <c r="D897" s="756"/>
      <c r="E897" s="756"/>
      <c r="F897" s="756"/>
      <c r="G897" s="756"/>
      <c r="H897" s="94">
        <f>H898-H896</f>
        <v>282.76</v>
      </c>
    </row>
    <row r="898" spans="1:8" s="180" customFormat="1" ht="12.75" customHeight="1" thickBot="1">
      <c r="A898" s="757" t="s">
        <v>968</v>
      </c>
      <c r="B898" s="758"/>
      <c r="C898" s="758"/>
      <c r="D898" s="758"/>
      <c r="E898" s="758"/>
      <c r="F898" s="758"/>
      <c r="G898" s="758"/>
      <c r="H898" s="107">
        <f>H896*1.25</f>
        <v>1413.8</v>
      </c>
    </row>
    <row r="899" spans="1:8" s="172" customFormat="1" ht="12.75" customHeight="1" thickBot="1">
      <c r="A899" s="170"/>
      <c r="B899" s="170"/>
      <c r="C899" s="171"/>
      <c r="H899" s="173"/>
    </row>
    <row r="900" spans="1:8" s="88" customFormat="1" ht="25.5" customHeight="1">
      <c r="A900" s="188" t="s">
        <v>553</v>
      </c>
      <c r="B900" s="774" t="s">
        <v>1217</v>
      </c>
      <c r="C900" s="774"/>
      <c r="D900" s="774"/>
      <c r="E900" s="774"/>
      <c r="F900" s="774"/>
      <c r="G900" s="774"/>
      <c r="H900" s="189" t="s">
        <v>16</v>
      </c>
    </row>
    <row r="901" spans="1:8" s="88" customFormat="1" ht="25.5" customHeight="1" thickBot="1">
      <c r="A901" s="84" t="s">
        <v>989</v>
      </c>
      <c r="B901" s="190" t="s">
        <v>14</v>
      </c>
      <c r="C901" s="825" t="s">
        <v>15</v>
      </c>
      <c r="D901" s="825"/>
      <c r="E901" s="191" t="s">
        <v>16</v>
      </c>
      <c r="F901" s="191" t="s">
        <v>17</v>
      </c>
      <c r="G901" s="191" t="s">
        <v>990</v>
      </c>
      <c r="H901" s="192" t="s">
        <v>991</v>
      </c>
    </row>
    <row r="902" spans="1:8" s="83" customFormat="1" ht="12.75" customHeight="1">
      <c r="A902" s="776" t="s">
        <v>1032</v>
      </c>
      <c r="B902" s="777"/>
      <c r="C902" s="777"/>
      <c r="D902" s="777"/>
      <c r="E902" s="777"/>
      <c r="F902" s="777"/>
      <c r="G902" s="777"/>
      <c r="H902" s="778"/>
    </row>
    <row r="903" spans="1:8" s="230" customFormat="1" ht="12.75" customHeight="1">
      <c r="A903" s="244">
        <v>88267</v>
      </c>
      <c r="B903" s="243" t="s">
        <v>993</v>
      </c>
      <c r="C903" s="760" t="s">
        <v>1146</v>
      </c>
      <c r="D903" s="760"/>
      <c r="E903" s="144" t="s">
        <v>1034</v>
      </c>
      <c r="F903" s="238">
        <v>0.30990000000000001</v>
      </c>
      <c r="G903" s="120">
        <v>13.77</v>
      </c>
      <c r="H903" s="216">
        <f>ROUND(F903*G903,2)</f>
        <v>4.2699999999999996</v>
      </c>
    </row>
    <row r="904" spans="1:8" s="230" customFormat="1" ht="12.75" customHeight="1">
      <c r="A904" s="146">
        <v>88316</v>
      </c>
      <c r="B904" s="243" t="s">
        <v>995</v>
      </c>
      <c r="C904" s="761" t="s">
        <v>1035</v>
      </c>
      <c r="D904" s="761"/>
      <c r="E904" s="144" t="s">
        <v>1034</v>
      </c>
      <c r="F904" s="238">
        <v>0.61980000000000002</v>
      </c>
      <c r="G904" s="120">
        <v>11.02</v>
      </c>
      <c r="H904" s="216">
        <f>ROUND(F904*G904,2)</f>
        <v>6.83</v>
      </c>
    </row>
    <row r="905" spans="1:8" s="122" customFormat="1" ht="12.75" customHeight="1">
      <c r="A905" s="826" t="s">
        <v>1016</v>
      </c>
      <c r="B905" s="827"/>
      <c r="C905" s="827"/>
      <c r="D905" s="827"/>
      <c r="E905" s="827"/>
      <c r="F905" s="827"/>
      <c r="G905" s="827"/>
      <c r="H905" s="828"/>
    </row>
    <row r="906" spans="1:8" s="230" customFormat="1" ht="12.75" customHeight="1">
      <c r="A906" s="276" t="s">
        <v>138</v>
      </c>
      <c r="B906" s="277" t="s">
        <v>1017</v>
      </c>
      <c r="C906" s="760" t="s">
        <v>1217</v>
      </c>
      <c r="D906" s="760"/>
      <c r="E906" s="163" t="s">
        <v>16</v>
      </c>
      <c r="F906" s="238">
        <v>1</v>
      </c>
      <c r="G906" s="120">
        <v>609.9</v>
      </c>
      <c r="H906" s="216">
        <f>ROUND(F906*G906,2)</f>
        <v>609.9</v>
      </c>
    </row>
    <row r="907" spans="1:8" s="172" customFormat="1" ht="12.75" customHeight="1" thickBot="1">
      <c r="A907" s="199"/>
      <c r="B907" s="200"/>
      <c r="C907" s="805"/>
      <c r="D907" s="805"/>
      <c r="E907" s="200"/>
      <c r="F907" s="200"/>
      <c r="G907" s="201"/>
      <c r="H907" s="184"/>
    </row>
    <row r="908" spans="1:8" s="88" customFormat="1" ht="5.0999999999999996" customHeight="1" thickBot="1">
      <c r="A908" s="806"/>
      <c r="B908" s="807"/>
      <c r="C908" s="807"/>
      <c r="D908" s="807"/>
      <c r="E908" s="807"/>
      <c r="F908" s="807"/>
      <c r="G908" s="807"/>
      <c r="H908" s="808"/>
    </row>
    <row r="909" spans="1:8" s="180" customFormat="1" ht="12.75" customHeight="1">
      <c r="A909" s="753" t="s">
        <v>970</v>
      </c>
      <c r="B909" s="754"/>
      <c r="C909" s="754"/>
      <c r="D909" s="754"/>
      <c r="E909" s="754"/>
      <c r="F909" s="754"/>
      <c r="G909" s="754"/>
      <c r="H909" s="121">
        <f>SUM(H903:H906)</f>
        <v>621</v>
      </c>
    </row>
    <row r="910" spans="1:8" s="180" customFormat="1" ht="12.75" customHeight="1">
      <c r="A910" s="755" t="s">
        <v>969</v>
      </c>
      <c r="B910" s="756"/>
      <c r="C910" s="756"/>
      <c r="D910" s="756"/>
      <c r="E910" s="756"/>
      <c r="F910" s="756"/>
      <c r="G910" s="756"/>
      <c r="H910" s="94">
        <f>H911-H909</f>
        <v>155.25</v>
      </c>
    </row>
    <row r="911" spans="1:8" s="180" customFormat="1" ht="12.75" customHeight="1" thickBot="1">
      <c r="A911" s="757" t="s">
        <v>968</v>
      </c>
      <c r="B911" s="758"/>
      <c r="C911" s="758"/>
      <c r="D911" s="758"/>
      <c r="E911" s="758"/>
      <c r="F911" s="758"/>
      <c r="G911" s="758"/>
      <c r="H911" s="107">
        <f>H909*1.25</f>
        <v>776.25</v>
      </c>
    </row>
    <row r="912" spans="1:8" s="172" customFormat="1" ht="12.75" customHeight="1" thickBot="1">
      <c r="A912" s="170"/>
      <c r="B912" s="170"/>
      <c r="C912" s="171"/>
      <c r="H912" s="173"/>
    </row>
    <row r="913" spans="1:8" s="88" customFormat="1" ht="25.5" customHeight="1">
      <c r="A913" s="188" t="s">
        <v>556</v>
      </c>
      <c r="B913" s="774" t="s">
        <v>1218</v>
      </c>
      <c r="C913" s="774"/>
      <c r="D913" s="774"/>
      <c r="E913" s="774"/>
      <c r="F913" s="774"/>
      <c r="G913" s="774"/>
      <c r="H913" s="189" t="s">
        <v>16</v>
      </c>
    </row>
    <row r="914" spans="1:8" s="88" customFormat="1" ht="25.5" customHeight="1" thickBot="1">
      <c r="A914" s="84" t="s">
        <v>989</v>
      </c>
      <c r="B914" s="190" t="s">
        <v>14</v>
      </c>
      <c r="C914" s="825" t="s">
        <v>15</v>
      </c>
      <c r="D914" s="825"/>
      <c r="E914" s="191" t="s">
        <v>16</v>
      </c>
      <c r="F914" s="191" t="s">
        <v>17</v>
      </c>
      <c r="G914" s="191" t="s">
        <v>990</v>
      </c>
      <c r="H914" s="192" t="s">
        <v>991</v>
      </c>
    </row>
    <row r="915" spans="1:8" s="83" customFormat="1" ht="12.75" customHeight="1">
      <c r="A915" s="776" t="s">
        <v>1032</v>
      </c>
      <c r="B915" s="777"/>
      <c r="C915" s="777"/>
      <c r="D915" s="777"/>
      <c r="E915" s="777"/>
      <c r="F915" s="777"/>
      <c r="G915" s="777"/>
      <c r="H915" s="778"/>
    </row>
    <row r="916" spans="1:8" s="230" customFormat="1" ht="12.75" customHeight="1">
      <c r="A916" s="244">
        <v>88267</v>
      </c>
      <c r="B916" s="243" t="s">
        <v>993</v>
      </c>
      <c r="C916" s="760" t="s">
        <v>1146</v>
      </c>
      <c r="D916" s="760"/>
      <c r="E916" s="144" t="s">
        <v>1034</v>
      </c>
      <c r="F916" s="238">
        <v>0.125</v>
      </c>
      <c r="G916" s="120">
        <v>13.77</v>
      </c>
      <c r="H916" s="216">
        <f>ROUND(F916*G916,2)</f>
        <v>1.72</v>
      </c>
    </row>
    <row r="917" spans="1:8" s="230" customFormat="1" ht="12.75" customHeight="1">
      <c r="A917" s="146">
        <v>88316</v>
      </c>
      <c r="B917" s="243" t="s">
        <v>995</v>
      </c>
      <c r="C917" s="761" t="s">
        <v>1035</v>
      </c>
      <c r="D917" s="761"/>
      <c r="E917" s="144" t="s">
        <v>1034</v>
      </c>
      <c r="F917" s="238">
        <v>0.25</v>
      </c>
      <c r="G917" s="120">
        <v>11.02</v>
      </c>
      <c r="H917" s="216">
        <f>ROUND(F917*G917,2)</f>
        <v>2.76</v>
      </c>
    </row>
    <row r="918" spans="1:8" s="122" customFormat="1" ht="12.75" customHeight="1">
      <c r="A918" s="826" t="s">
        <v>1016</v>
      </c>
      <c r="B918" s="827"/>
      <c r="C918" s="827"/>
      <c r="D918" s="827"/>
      <c r="E918" s="827"/>
      <c r="F918" s="827"/>
      <c r="G918" s="827"/>
      <c r="H918" s="828"/>
    </row>
    <row r="919" spans="1:8" s="230" customFormat="1" ht="12.75" customHeight="1">
      <c r="A919" s="276" t="s">
        <v>138</v>
      </c>
      <c r="B919" s="277" t="s">
        <v>1017</v>
      </c>
      <c r="C919" s="760" t="s">
        <v>1218</v>
      </c>
      <c r="D919" s="760"/>
      <c r="E919" s="163" t="s">
        <v>16</v>
      </c>
      <c r="F919" s="238">
        <v>1</v>
      </c>
      <c r="G919" s="120">
        <v>1746.63</v>
      </c>
      <c r="H919" s="216">
        <f>ROUND(F919*G919,2)</f>
        <v>1746.63</v>
      </c>
    </row>
    <row r="920" spans="1:8" s="172" customFormat="1" ht="12.75" customHeight="1" thickBot="1">
      <c r="A920" s="199"/>
      <c r="B920" s="200"/>
      <c r="C920" s="805"/>
      <c r="D920" s="805"/>
      <c r="E920" s="200"/>
      <c r="F920" s="200"/>
      <c r="G920" s="201"/>
      <c r="H920" s="184"/>
    </row>
    <row r="921" spans="1:8" s="88" customFormat="1" ht="5.0999999999999996" customHeight="1" thickBot="1">
      <c r="A921" s="806"/>
      <c r="B921" s="807"/>
      <c r="C921" s="807"/>
      <c r="D921" s="807"/>
      <c r="E921" s="807"/>
      <c r="F921" s="807"/>
      <c r="G921" s="807"/>
      <c r="H921" s="808"/>
    </row>
    <row r="922" spans="1:8" s="180" customFormat="1" ht="12.75" customHeight="1">
      <c r="A922" s="753" t="s">
        <v>970</v>
      </c>
      <c r="B922" s="754"/>
      <c r="C922" s="754"/>
      <c r="D922" s="754"/>
      <c r="E922" s="754"/>
      <c r="F922" s="754"/>
      <c r="G922" s="754"/>
      <c r="H922" s="121">
        <f>SUM(H916:H919)</f>
        <v>1751.1100000000001</v>
      </c>
    </row>
    <row r="923" spans="1:8" s="180" customFormat="1" ht="12.75" customHeight="1">
      <c r="A923" s="755" t="s">
        <v>969</v>
      </c>
      <c r="B923" s="756"/>
      <c r="C923" s="756"/>
      <c r="D923" s="756"/>
      <c r="E923" s="756"/>
      <c r="F923" s="756"/>
      <c r="G923" s="756"/>
      <c r="H923" s="94">
        <f>H924-H922</f>
        <v>437.77750000000015</v>
      </c>
    </row>
    <row r="924" spans="1:8" s="180" customFormat="1" ht="12.75" customHeight="1" thickBot="1">
      <c r="A924" s="757" t="s">
        <v>968</v>
      </c>
      <c r="B924" s="758"/>
      <c r="C924" s="758"/>
      <c r="D924" s="758"/>
      <c r="E924" s="758"/>
      <c r="F924" s="758"/>
      <c r="G924" s="758"/>
      <c r="H924" s="107">
        <f>H922*1.25</f>
        <v>2188.8875000000003</v>
      </c>
    </row>
    <row r="925" spans="1:8" s="172" customFormat="1" ht="12.75" customHeight="1" thickBot="1">
      <c r="A925" s="170"/>
      <c r="B925" s="170"/>
      <c r="C925" s="171"/>
      <c r="H925" s="173"/>
    </row>
    <row r="926" spans="1:8" s="88" customFormat="1" ht="25.5" customHeight="1">
      <c r="A926" s="188" t="s">
        <v>559</v>
      </c>
      <c r="B926" s="774" t="s">
        <v>1219</v>
      </c>
      <c r="C926" s="774"/>
      <c r="D926" s="774"/>
      <c r="E926" s="774"/>
      <c r="F926" s="774"/>
      <c r="G926" s="774"/>
      <c r="H926" s="189" t="s">
        <v>16</v>
      </c>
    </row>
    <row r="927" spans="1:8" s="88" customFormat="1" ht="25.5" customHeight="1" thickBot="1">
      <c r="A927" s="84" t="s">
        <v>989</v>
      </c>
      <c r="B927" s="190" t="s">
        <v>14</v>
      </c>
      <c r="C927" s="825" t="s">
        <v>15</v>
      </c>
      <c r="D927" s="825"/>
      <c r="E927" s="191" t="s">
        <v>16</v>
      </c>
      <c r="F927" s="191" t="s">
        <v>17</v>
      </c>
      <c r="G927" s="191" t="s">
        <v>990</v>
      </c>
      <c r="H927" s="192" t="s">
        <v>991</v>
      </c>
    </row>
    <row r="928" spans="1:8" s="83" customFormat="1" ht="12.75" customHeight="1">
      <c r="A928" s="776" t="s">
        <v>1032</v>
      </c>
      <c r="B928" s="777"/>
      <c r="C928" s="777"/>
      <c r="D928" s="777"/>
      <c r="E928" s="777"/>
      <c r="F928" s="777"/>
      <c r="G928" s="777"/>
      <c r="H928" s="778"/>
    </row>
    <row r="929" spans="1:8" s="230" customFormat="1" ht="12.75" customHeight="1">
      <c r="A929" s="244">
        <v>88267</v>
      </c>
      <c r="B929" s="243" t="s">
        <v>993</v>
      </c>
      <c r="C929" s="760" t="s">
        <v>1146</v>
      </c>
      <c r="D929" s="760"/>
      <c r="E929" s="144" t="s">
        <v>1034</v>
      </c>
      <c r="F929" s="238">
        <v>0.30990000000000001</v>
      </c>
      <c r="G929" s="120">
        <v>13.77</v>
      </c>
      <c r="H929" s="216">
        <f>ROUND(F929*G929,2)</f>
        <v>4.2699999999999996</v>
      </c>
    </row>
    <row r="930" spans="1:8" s="230" customFormat="1" ht="12.75" customHeight="1">
      <c r="A930" s="146">
        <v>88316</v>
      </c>
      <c r="B930" s="243" t="s">
        <v>995</v>
      </c>
      <c r="C930" s="761" t="s">
        <v>1035</v>
      </c>
      <c r="D930" s="761"/>
      <c r="E930" s="144" t="s">
        <v>1034</v>
      </c>
      <c r="F930" s="238">
        <v>0.61980000000000002</v>
      </c>
      <c r="G930" s="120">
        <v>11.02</v>
      </c>
      <c r="H930" s="216">
        <f>ROUND(F930*G930,2)</f>
        <v>6.83</v>
      </c>
    </row>
    <row r="931" spans="1:8" s="122" customFormat="1" ht="12.75" customHeight="1">
      <c r="A931" s="826" t="s">
        <v>1016</v>
      </c>
      <c r="B931" s="827"/>
      <c r="C931" s="827"/>
      <c r="D931" s="827"/>
      <c r="E931" s="827"/>
      <c r="F931" s="827"/>
      <c r="G931" s="827"/>
      <c r="H931" s="828"/>
    </row>
    <row r="932" spans="1:8" s="230" customFormat="1" ht="12.75" customHeight="1">
      <c r="A932" s="276" t="s">
        <v>138</v>
      </c>
      <c r="B932" s="277" t="s">
        <v>1017</v>
      </c>
      <c r="C932" s="760" t="s">
        <v>1219</v>
      </c>
      <c r="D932" s="760"/>
      <c r="E932" s="163" t="s">
        <v>16</v>
      </c>
      <c r="F932" s="238">
        <v>1</v>
      </c>
      <c r="G932" s="120">
        <v>371.95</v>
      </c>
      <c r="H932" s="216">
        <f>ROUND(F932*G932,2)</f>
        <v>371.95</v>
      </c>
    </row>
    <row r="933" spans="1:8" s="172" customFormat="1" ht="12.75" customHeight="1" thickBot="1">
      <c r="A933" s="199"/>
      <c r="B933" s="200"/>
      <c r="C933" s="805"/>
      <c r="D933" s="805"/>
      <c r="E933" s="200"/>
      <c r="F933" s="200"/>
      <c r="G933" s="201"/>
      <c r="H933" s="184"/>
    </row>
    <row r="934" spans="1:8" s="88" customFormat="1" ht="5.0999999999999996" customHeight="1" thickBot="1">
      <c r="A934" s="806"/>
      <c r="B934" s="807"/>
      <c r="C934" s="807"/>
      <c r="D934" s="807"/>
      <c r="E934" s="807"/>
      <c r="F934" s="807"/>
      <c r="G934" s="807"/>
      <c r="H934" s="808"/>
    </row>
    <row r="935" spans="1:8" s="180" customFormat="1" ht="12.75" customHeight="1">
      <c r="A935" s="753" t="s">
        <v>970</v>
      </c>
      <c r="B935" s="754"/>
      <c r="C935" s="754"/>
      <c r="D935" s="754"/>
      <c r="E935" s="754"/>
      <c r="F935" s="754"/>
      <c r="G935" s="754"/>
      <c r="H935" s="121">
        <f>SUM(H929:H932)</f>
        <v>383.05</v>
      </c>
    </row>
    <row r="936" spans="1:8" s="180" customFormat="1" ht="12.75" customHeight="1">
      <c r="A936" s="755" t="s">
        <v>969</v>
      </c>
      <c r="B936" s="756"/>
      <c r="C936" s="756"/>
      <c r="D936" s="756"/>
      <c r="E936" s="756"/>
      <c r="F936" s="756"/>
      <c r="G936" s="756"/>
      <c r="H936" s="94">
        <f>H937-H935</f>
        <v>95.762499999999989</v>
      </c>
    </row>
    <row r="937" spans="1:8" s="180" customFormat="1" ht="12.75" customHeight="1" thickBot="1">
      <c r="A937" s="757" t="s">
        <v>968</v>
      </c>
      <c r="B937" s="758"/>
      <c r="C937" s="758"/>
      <c r="D937" s="758"/>
      <c r="E937" s="758"/>
      <c r="F937" s="758"/>
      <c r="G937" s="758"/>
      <c r="H937" s="107">
        <f>H935*1.25</f>
        <v>478.8125</v>
      </c>
    </row>
    <row r="938" spans="1:8" s="172" customFormat="1" ht="12.75" customHeight="1" thickBot="1">
      <c r="A938" s="108"/>
      <c r="B938" s="109"/>
      <c r="C938" s="108"/>
      <c r="D938" s="108"/>
      <c r="E938" s="108"/>
      <c r="F938" s="108"/>
      <c r="G938" s="108"/>
      <c r="H938" s="119"/>
    </row>
    <row r="939" spans="1:8" s="88" customFormat="1" ht="25.5" customHeight="1">
      <c r="A939" s="188" t="s">
        <v>562</v>
      </c>
      <c r="B939" s="774" t="s">
        <v>1220</v>
      </c>
      <c r="C939" s="774"/>
      <c r="D939" s="774"/>
      <c r="E939" s="774"/>
      <c r="F939" s="774"/>
      <c r="G939" s="774"/>
      <c r="H939" s="189" t="s">
        <v>16</v>
      </c>
    </row>
    <row r="940" spans="1:8" s="88" customFormat="1" ht="25.5" customHeight="1" thickBot="1">
      <c r="A940" s="84" t="s">
        <v>989</v>
      </c>
      <c r="B940" s="190" t="s">
        <v>14</v>
      </c>
      <c r="C940" s="825" t="s">
        <v>15</v>
      </c>
      <c r="D940" s="825"/>
      <c r="E940" s="191" t="s">
        <v>16</v>
      </c>
      <c r="F940" s="191" t="s">
        <v>17</v>
      </c>
      <c r="G940" s="191" t="s">
        <v>990</v>
      </c>
      <c r="H940" s="192" t="s">
        <v>991</v>
      </c>
    </row>
    <row r="941" spans="1:8" s="83" customFormat="1" ht="12.75" customHeight="1">
      <c r="A941" s="776" t="s">
        <v>1032</v>
      </c>
      <c r="B941" s="777"/>
      <c r="C941" s="777"/>
      <c r="D941" s="777"/>
      <c r="E941" s="777"/>
      <c r="F941" s="777"/>
      <c r="G941" s="777"/>
      <c r="H941" s="778"/>
    </row>
    <row r="942" spans="1:8" s="230" customFormat="1" ht="12.75" customHeight="1">
      <c r="A942" s="244">
        <v>88267</v>
      </c>
      <c r="B942" s="243" t="s">
        <v>993</v>
      </c>
      <c r="C942" s="760" t="s">
        <v>1146</v>
      </c>
      <c r="D942" s="760"/>
      <c r="E942" s="144" t="s">
        <v>1034</v>
      </c>
      <c r="F942" s="238">
        <v>0.30990000000000001</v>
      </c>
      <c r="G942" s="120">
        <v>13.77</v>
      </c>
      <c r="H942" s="216">
        <f>ROUND(F942*G942,2)</f>
        <v>4.2699999999999996</v>
      </c>
    </row>
    <row r="943" spans="1:8" s="230" customFormat="1" ht="12.75" customHeight="1">
      <c r="A943" s="146">
        <v>88316</v>
      </c>
      <c r="B943" s="243" t="s">
        <v>995</v>
      </c>
      <c r="C943" s="761" t="s">
        <v>1035</v>
      </c>
      <c r="D943" s="761"/>
      <c r="E943" s="144" t="s">
        <v>1034</v>
      </c>
      <c r="F943" s="238">
        <v>0.61980000000000002</v>
      </c>
      <c r="G943" s="120">
        <v>11.02</v>
      </c>
      <c r="H943" s="216">
        <f>ROUND(F943*G943,2)</f>
        <v>6.83</v>
      </c>
    </row>
    <row r="944" spans="1:8" s="122" customFormat="1" ht="12.75" customHeight="1">
      <c r="A944" s="826" t="s">
        <v>1016</v>
      </c>
      <c r="B944" s="827"/>
      <c r="C944" s="827"/>
      <c r="D944" s="827"/>
      <c r="E944" s="827"/>
      <c r="F944" s="827"/>
      <c r="G944" s="827"/>
      <c r="H944" s="828"/>
    </row>
    <row r="945" spans="1:8" s="230" customFormat="1" ht="12.75" customHeight="1">
      <c r="A945" s="276" t="s">
        <v>138</v>
      </c>
      <c r="B945" s="277" t="s">
        <v>1017</v>
      </c>
      <c r="C945" s="760" t="s">
        <v>1220</v>
      </c>
      <c r="D945" s="760"/>
      <c r="E945" s="163" t="s">
        <v>16</v>
      </c>
      <c r="F945" s="238">
        <v>1</v>
      </c>
      <c r="G945" s="120">
        <v>288.44</v>
      </c>
      <c r="H945" s="216">
        <f>ROUND(F945*G945,2)</f>
        <v>288.44</v>
      </c>
    </row>
    <row r="946" spans="1:8" s="172" customFormat="1" ht="12.75" customHeight="1" thickBot="1">
      <c r="A946" s="199"/>
      <c r="B946" s="200"/>
      <c r="C946" s="805"/>
      <c r="D946" s="805"/>
      <c r="E946" s="200"/>
      <c r="F946" s="200"/>
      <c r="G946" s="201"/>
      <c r="H946" s="184"/>
    </row>
    <row r="947" spans="1:8" s="88" customFormat="1" ht="5.0999999999999996" customHeight="1" thickBot="1">
      <c r="A947" s="806"/>
      <c r="B947" s="807"/>
      <c r="C947" s="807"/>
      <c r="D947" s="807"/>
      <c r="E947" s="807"/>
      <c r="F947" s="807"/>
      <c r="G947" s="807"/>
      <c r="H947" s="808"/>
    </row>
    <row r="948" spans="1:8" s="180" customFormat="1" ht="12.75" customHeight="1">
      <c r="A948" s="753" t="s">
        <v>970</v>
      </c>
      <c r="B948" s="754"/>
      <c r="C948" s="754"/>
      <c r="D948" s="754"/>
      <c r="E948" s="754"/>
      <c r="F948" s="754"/>
      <c r="G948" s="754"/>
      <c r="H948" s="121">
        <f>SUM(H942:H945)</f>
        <v>299.54000000000002</v>
      </c>
    </row>
    <row r="949" spans="1:8" s="180" customFormat="1" ht="12.75" customHeight="1">
      <c r="A949" s="755" t="s">
        <v>969</v>
      </c>
      <c r="B949" s="756"/>
      <c r="C949" s="756"/>
      <c r="D949" s="756"/>
      <c r="E949" s="756"/>
      <c r="F949" s="756"/>
      <c r="G949" s="756"/>
      <c r="H949" s="94">
        <f>H950-H948</f>
        <v>74.884999999999991</v>
      </c>
    </row>
    <row r="950" spans="1:8" s="180" customFormat="1" ht="12.75" customHeight="1" thickBot="1">
      <c r="A950" s="757" t="s">
        <v>968</v>
      </c>
      <c r="B950" s="758"/>
      <c r="C950" s="758"/>
      <c r="D950" s="758"/>
      <c r="E950" s="758"/>
      <c r="F950" s="758"/>
      <c r="G950" s="758"/>
      <c r="H950" s="107">
        <f>H948*1.25</f>
        <v>374.42500000000001</v>
      </c>
    </row>
    <row r="951" spans="1:8" s="172" customFormat="1" ht="12.75" customHeight="1" thickBot="1">
      <c r="A951" s="108"/>
      <c r="B951" s="109"/>
      <c r="C951" s="108"/>
      <c r="D951" s="108"/>
      <c r="E951" s="108"/>
      <c r="F951" s="108"/>
      <c r="G951" s="108"/>
      <c r="H951" s="119"/>
    </row>
    <row r="952" spans="1:8" s="88" customFormat="1" ht="25.5" customHeight="1">
      <c r="A952" s="188" t="s">
        <v>565</v>
      </c>
      <c r="B952" s="774" t="s">
        <v>1221</v>
      </c>
      <c r="C952" s="774"/>
      <c r="D952" s="774"/>
      <c r="E952" s="774"/>
      <c r="F952" s="774"/>
      <c r="G952" s="774"/>
      <c r="H952" s="189" t="s">
        <v>16</v>
      </c>
    </row>
    <row r="953" spans="1:8" s="88" customFormat="1" ht="25.5" customHeight="1" thickBot="1">
      <c r="A953" s="84" t="s">
        <v>989</v>
      </c>
      <c r="B953" s="190" t="s">
        <v>14</v>
      </c>
      <c r="C953" s="825" t="s">
        <v>15</v>
      </c>
      <c r="D953" s="825"/>
      <c r="E953" s="191" t="s">
        <v>16</v>
      </c>
      <c r="F953" s="191" t="s">
        <v>17</v>
      </c>
      <c r="G953" s="191" t="s">
        <v>990</v>
      </c>
      <c r="H953" s="192" t="s">
        <v>991</v>
      </c>
    </row>
    <row r="954" spans="1:8" s="83" customFormat="1" ht="12.75" customHeight="1">
      <c r="A954" s="776" t="s">
        <v>1032</v>
      </c>
      <c r="B954" s="777"/>
      <c r="C954" s="777"/>
      <c r="D954" s="777"/>
      <c r="E954" s="777"/>
      <c r="F954" s="777"/>
      <c r="G954" s="777"/>
      <c r="H954" s="778"/>
    </row>
    <row r="955" spans="1:8" s="230" customFormat="1" ht="12.75" customHeight="1">
      <c r="A955" s="244">
        <v>88267</v>
      </c>
      <c r="B955" s="243" t="s">
        <v>993</v>
      </c>
      <c r="C955" s="760" t="s">
        <v>1146</v>
      </c>
      <c r="D955" s="760"/>
      <c r="E955" s="144" t="s">
        <v>1034</v>
      </c>
      <c r="F955" s="238">
        <v>0.30990000000000001</v>
      </c>
      <c r="G955" s="120">
        <v>13.77</v>
      </c>
      <c r="H955" s="216">
        <f>ROUND(F955*G955,2)</f>
        <v>4.2699999999999996</v>
      </c>
    </row>
    <row r="956" spans="1:8" s="230" customFormat="1" ht="12.75" customHeight="1">
      <c r="A956" s="146">
        <v>88316</v>
      </c>
      <c r="B956" s="243" t="s">
        <v>995</v>
      </c>
      <c r="C956" s="761" t="s">
        <v>1035</v>
      </c>
      <c r="D956" s="761"/>
      <c r="E956" s="144" t="s">
        <v>1034</v>
      </c>
      <c r="F956" s="238">
        <v>0.61980000000000002</v>
      </c>
      <c r="G956" s="120">
        <v>11.02</v>
      </c>
      <c r="H956" s="216">
        <f>ROUND(F956*G956,2)</f>
        <v>6.83</v>
      </c>
    </row>
    <row r="957" spans="1:8" s="122" customFormat="1" ht="12.75" customHeight="1">
      <c r="A957" s="826" t="s">
        <v>1016</v>
      </c>
      <c r="B957" s="827"/>
      <c r="C957" s="827"/>
      <c r="D957" s="827"/>
      <c r="E957" s="827"/>
      <c r="F957" s="827"/>
      <c r="G957" s="827"/>
      <c r="H957" s="828"/>
    </row>
    <row r="958" spans="1:8" s="230" customFormat="1" ht="12.75" customHeight="1">
      <c r="A958" s="276" t="s">
        <v>138</v>
      </c>
      <c r="B958" s="277" t="s">
        <v>1017</v>
      </c>
      <c r="C958" s="760" t="s">
        <v>1221</v>
      </c>
      <c r="D958" s="760"/>
      <c r="E958" s="163" t="s">
        <v>16</v>
      </c>
      <c r="F958" s="238">
        <v>1</v>
      </c>
      <c r="G958" s="120">
        <v>286.41000000000003</v>
      </c>
      <c r="H958" s="216">
        <f>ROUND(F958*G958,2)</f>
        <v>286.41000000000003</v>
      </c>
    </row>
    <row r="959" spans="1:8" s="172" customFormat="1" ht="12.75" customHeight="1" thickBot="1">
      <c r="A959" s="199"/>
      <c r="B959" s="200"/>
      <c r="C959" s="805"/>
      <c r="D959" s="805"/>
      <c r="E959" s="200"/>
      <c r="F959" s="200"/>
      <c r="G959" s="201"/>
      <c r="H959" s="184"/>
    </row>
    <row r="960" spans="1:8" s="88" customFormat="1" ht="5.0999999999999996" customHeight="1" thickBot="1">
      <c r="A960" s="806"/>
      <c r="B960" s="807"/>
      <c r="C960" s="807"/>
      <c r="D960" s="807"/>
      <c r="E960" s="807"/>
      <c r="F960" s="807"/>
      <c r="G960" s="807"/>
      <c r="H960" s="808"/>
    </row>
    <row r="961" spans="1:8" s="180" customFormat="1" ht="12.75" customHeight="1">
      <c r="A961" s="753" t="s">
        <v>970</v>
      </c>
      <c r="B961" s="754"/>
      <c r="C961" s="754"/>
      <c r="D961" s="754"/>
      <c r="E961" s="754"/>
      <c r="F961" s="754"/>
      <c r="G961" s="754"/>
      <c r="H961" s="121">
        <f>SUM(H955:H958)</f>
        <v>297.51000000000005</v>
      </c>
    </row>
    <row r="962" spans="1:8" s="180" customFormat="1" ht="12.75" customHeight="1">
      <c r="A962" s="755" t="s">
        <v>969</v>
      </c>
      <c r="B962" s="756"/>
      <c r="C962" s="756"/>
      <c r="D962" s="756"/>
      <c r="E962" s="756"/>
      <c r="F962" s="756"/>
      <c r="G962" s="756"/>
      <c r="H962" s="94">
        <f>H963-H961</f>
        <v>74.377499999999998</v>
      </c>
    </row>
    <row r="963" spans="1:8" s="180" customFormat="1" ht="12.75" customHeight="1" thickBot="1">
      <c r="A963" s="757" t="s">
        <v>968</v>
      </c>
      <c r="B963" s="758"/>
      <c r="C963" s="758"/>
      <c r="D963" s="758"/>
      <c r="E963" s="758"/>
      <c r="F963" s="758"/>
      <c r="G963" s="758"/>
      <c r="H963" s="107">
        <f>H961*1.25</f>
        <v>371.88750000000005</v>
      </c>
    </row>
    <row r="964" spans="1:8" s="172" customFormat="1" ht="12.75" customHeight="1" thickBot="1">
      <c r="A964" s="170"/>
      <c r="B964" s="170"/>
      <c r="C964" s="171"/>
      <c r="H964" s="173"/>
    </row>
    <row r="965" spans="1:8" s="88" customFormat="1" ht="25.5" customHeight="1">
      <c r="A965" s="188" t="s">
        <v>568</v>
      </c>
      <c r="B965" s="774" t="s">
        <v>1222</v>
      </c>
      <c r="C965" s="774"/>
      <c r="D965" s="774"/>
      <c r="E965" s="774"/>
      <c r="F965" s="774"/>
      <c r="G965" s="774"/>
      <c r="H965" s="189" t="s">
        <v>16</v>
      </c>
    </row>
    <row r="966" spans="1:8" s="88" customFormat="1" ht="25.5" customHeight="1" thickBot="1">
      <c r="A966" s="84" t="s">
        <v>989</v>
      </c>
      <c r="B966" s="190" t="s">
        <v>14</v>
      </c>
      <c r="C966" s="825" t="s">
        <v>15</v>
      </c>
      <c r="D966" s="825"/>
      <c r="E966" s="191" t="s">
        <v>16</v>
      </c>
      <c r="F966" s="191" t="s">
        <v>17</v>
      </c>
      <c r="G966" s="191" t="s">
        <v>990</v>
      </c>
      <c r="H966" s="192" t="s">
        <v>991</v>
      </c>
    </row>
    <row r="967" spans="1:8" s="83" customFormat="1" ht="12.75" customHeight="1">
      <c r="A967" s="776" t="s">
        <v>1032</v>
      </c>
      <c r="B967" s="777"/>
      <c r="C967" s="777"/>
      <c r="D967" s="777"/>
      <c r="E967" s="777"/>
      <c r="F967" s="777"/>
      <c r="G967" s="777"/>
      <c r="H967" s="778"/>
    </row>
    <row r="968" spans="1:8" s="230" customFormat="1" ht="12.75" customHeight="1">
      <c r="A968" s="244">
        <v>88267</v>
      </c>
      <c r="B968" s="243" t="s">
        <v>993</v>
      </c>
      <c r="C968" s="760" t="s">
        <v>1146</v>
      </c>
      <c r="D968" s="760"/>
      <c r="E968" s="144" t="s">
        <v>1034</v>
      </c>
      <c r="F968" s="238">
        <v>0.30990000000000001</v>
      </c>
      <c r="G968" s="120">
        <v>13.77</v>
      </c>
      <c r="H968" s="216">
        <f>ROUND(F968*G968,2)</f>
        <v>4.2699999999999996</v>
      </c>
    </row>
    <row r="969" spans="1:8" s="230" customFormat="1" ht="12.75" customHeight="1">
      <c r="A969" s="146">
        <v>88316</v>
      </c>
      <c r="B969" s="243" t="s">
        <v>995</v>
      </c>
      <c r="C969" s="761" t="s">
        <v>1035</v>
      </c>
      <c r="D969" s="761"/>
      <c r="E969" s="144" t="s">
        <v>1034</v>
      </c>
      <c r="F969" s="238">
        <v>0.61980000000000002</v>
      </c>
      <c r="G969" s="120">
        <v>11.02</v>
      </c>
      <c r="H969" s="216">
        <f>ROUND(F969*G969,2)</f>
        <v>6.83</v>
      </c>
    </row>
    <row r="970" spans="1:8" s="122" customFormat="1" ht="12.75" customHeight="1">
      <c r="A970" s="826" t="s">
        <v>1016</v>
      </c>
      <c r="B970" s="827"/>
      <c r="C970" s="827"/>
      <c r="D970" s="827"/>
      <c r="E970" s="827"/>
      <c r="F970" s="827"/>
      <c r="G970" s="827"/>
      <c r="H970" s="828"/>
    </row>
    <row r="971" spans="1:8" s="230" customFormat="1" ht="12.75" customHeight="1">
      <c r="A971" s="276" t="s">
        <v>138</v>
      </c>
      <c r="B971" s="277" t="s">
        <v>1017</v>
      </c>
      <c r="C971" s="760" t="s">
        <v>1222</v>
      </c>
      <c r="D971" s="760"/>
      <c r="E971" s="163" t="s">
        <v>16</v>
      </c>
      <c r="F971" s="238">
        <v>1</v>
      </c>
      <c r="G971" s="120">
        <v>553.29999999999995</v>
      </c>
      <c r="H971" s="216">
        <f>ROUND(F971*G971,2)</f>
        <v>553.29999999999995</v>
      </c>
    </row>
    <row r="972" spans="1:8" s="172" customFormat="1" ht="12.75" customHeight="1" thickBot="1">
      <c r="A972" s="199"/>
      <c r="B972" s="200"/>
      <c r="C972" s="805"/>
      <c r="D972" s="805"/>
      <c r="E972" s="200"/>
      <c r="F972" s="200"/>
      <c r="G972" s="201"/>
      <c r="H972" s="184"/>
    </row>
    <row r="973" spans="1:8" s="88" customFormat="1" ht="5.0999999999999996" customHeight="1" thickBot="1">
      <c r="A973" s="806"/>
      <c r="B973" s="807"/>
      <c r="C973" s="807"/>
      <c r="D973" s="807"/>
      <c r="E973" s="807"/>
      <c r="F973" s="807"/>
      <c r="G973" s="807"/>
      <c r="H973" s="808"/>
    </row>
    <row r="974" spans="1:8" s="180" customFormat="1" ht="12.75" customHeight="1">
      <c r="A974" s="753" t="s">
        <v>970</v>
      </c>
      <c r="B974" s="754"/>
      <c r="C974" s="754"/>
      <c r="D974" s="754"/>
      <c r="E974" s="754"/>
      <c r="F974" s="754"/>
      <c r="G974" s="754"/>
      <c r="H974" s="121">
        <f>SUM(H968:H971)</f>
        <v>564.4</v>
      </c>
    </row>
    <row r="975" spans="1:8" s="180" customFormat="1" ht="12.75" customHeight="1">
      <c r="A975" s="755" t="s">
        <v>969</v>
      </c>
      <c r="B975" s="756"/>
      <c r="C975" s="756"/>
      <c r="D975" s="756"/>
      <c r="E975" s="756"/>
      <c r="F975" s="756"/>
      <c r="G975" s="756"/>
      <c r="H975" s="94">
        <f>H976-H974</f>
        <v>141.10000000000002</v>
      </c>
    </row>
    <row r="976" spans="1:8" s="180" customFormat="1" ht="12.75" customHeight="1" thickBot="1">
      <c r="A976" s="757" t="s">
        <v>968</v>
      </c>
      <c r="B976" s="758"/>
      <c r="C976" s="758"/>
      <c r="D976" s="758"/>
      <c r="E976" s="758"/>
      <c r="F976" s="758"/>
      <c r="G976" s="758"/>
      <c r="H976" s="107">
        <f>H974*1.25</f>
        <v>705.5</v>
      </c>
    </row>
    <row r="977" spans="1:8" s="172" customFormat="1" ht="12.75" customHeight="1" thickBot="1">
      <c r="A977" s="108"/>
      <c r="B977" s="109"/>
      <c r="C977" s="108"/>
      <c r="D977" s="108"/>
      <c r="E977" s="108"/>
      <c r="F977" s="108"/>
      <c r="G977" s="108"/>
      <c r="H977" s="119"/>
    </row>
    <row r="978" spans="1:8" s="88" customFormat="1" ht="25.5" customHeight="1">
      <c r="A978" s="188" t="s">
        <v>591</v>
      </c>
      <c r="B978" s="774" t="s">
        <v>1223</v>
      </c>
      <c r="C978" s="774"/>
      <c r="D978" s="774"/>
      <c r="E978" s="774"/>
      <c r="F978" s="774"/>
      <c r="G978" s="774"/>
      <c r="H978" s="189" t="s">
        <v>16</v>
      </c>
    </row>
    <row r="979" spans="1:8" s="88" customFormat="1" ht="25.5" customHeight="1" thickBot="1">
      <c r="A979" s="84" t="s">
        <v>989</v>
      </c>
      <c r="B979" s="202" t="s">
        <v>14</v>
      </c>
      <c r="C979" s="775" t="s">
        <v>15</v>
      </c>
      <c r="D979" s="775"/>
      <c r="E979" s="203" t="s">
        <v>16</v>
      </c>
      <c r="F979" s="203" t="s">
        <v>17</v>
      </c>
      <c r="G979" s="203" t="s">
        <v>990</v>
      </c>
      <c r="H979" s="204" t="s">
        <v>991</v>
      </c>
    </row>
    <row r="980" spans="1:8" s="88" customFormat="1" ht="12.75" customHeight="1">
      <c r="A980" s="776" t="s">
        <v>1032</v>
      </c>
      <c r="B980" s="777"/>
      <c r="C980" s="777"/>
      <c r="D980" s="777"/>
      <c r="E980" s="777"/>
      <c r="F980" s="777"/>
      <c r="G980" s="777"/>
      <c r="H980" s="778"/>
    </row>
    <row r="981" spans="1:8" s="230" customFormat="1" ht="12.75" customHeight="1">
      <c r="A981" s="142">
        <v>88309</v>
      </c>
      <c r="B981" s="143" t="s">
        <v>993</v>
      </c>
      <c r="C981" s="845" t="s">
        <v>1033</v>
      </c>
      <c r="D981" s="846"/>
      <c r="E981" s="144" t="s">
        <v>1034</v>
      </c>
      <c r="F981" s="238">
        <v>1.5</v>
      </c>
      <c r="G981" s="120">
        <v>13.77</v>
      </c>
      <c r="H981" s="216">
        <f>ROUND(F981*G981,2)</f>
        <v>20.66</v>
      </c>
    </row>
    <row r="982" spans="1:8" s="230" customFormat="1" ht="12.75" customHeight="1">
      <c r="A982" s="146">
        <v>88316</v>
      </c>
      <c r="B982" s="143" t="s">
        <v>993</v>
      </c>
      <c r="C982" s="844" t="s">
        <v>1035</v>
      </c>
      <c r="D982" s="844"/>
      <c r="E982" s="144" t="s">
        <v>1034</v>
      </c>
      <c r="F982" s="238">
        <v>0.7</v>
      </c>
      <c r="G982" s="120">
        <v>11.02</v>
      </c>
      <c r="H982" s="216">
        <f>ROUND(F982*G982,2)</f>
        <v>7.71</v>
      </c>
    </row>
    <row r="983" spans="1:8" s="279" customFormat="1" ht="12.75" customHeight="1">
      <c r="A983" s="762" t="s">
        <v>1016</v>
      </c>
      <c r="B983" s="763"/>
      <c r="C983" s="763"/>
      <c r="D983" s="763"/>
      <c r="E983" s="763"/>
      <c r="F983" s="763"/>
      <c r="G983" s="763"/>
      <c r="H983" s="764"/>
    </row>
    <row r="984" spans="1:8" s="230" customFormat="1" ht="12.75" customHeight="1">
      <c r="A984" s="280">
        <v>370</v>
      </c>
      <c r="B984" s="281" t="s">
        <v>1017</v>
      </c>
      <c r="C984" s="760" t="s">
        <v>1089</v>
      </c>
      <c r="D984" s="760"/>
      <c r="E984" s="256" t="s">
        <v>1003</v>
      </c>
      <c r="F984" s="238">
        <v>6.0000000000000001E-3</v>
      </c>
      <c r="G984" s="120">
        <v>57.5</v>
      </c>
      <c r="H984" s="216">
        <f>ROUND(F984*G984,2)</f>
        <v>0.35</v>
      </c>
    </row>
    <row r="985" spans="1:8" s="230" customFormat="1" ht="12.75" customHeight="1">
      <c r="A985" s="280">
        <v>1379</v>
      </c>
      <c r="B985" s="281" t="s">
        <v>1020</v>
      </c>
      <c r="C985" s="760" t="s">
        <v>1090</v>
      </c>
      <c r="D985" s="760"/>
      <c r="E985" s="256" t="s">
        <v>1091</v>
      </c>
      <c r="F985" s="238">
        <v>2.5</v>
      </c>
      <c r="G985" s="120">
        <v>0.64</v>
      </c>
      <c r="H985" s="216">
        <f>ROUND(F985*G985,2)</f>
        <v>1.6</v>
      </c>
    </row>
    <row r="986" spans="1:8" s="230" customFormat="1" ht="25.5" customHeight="1">
      <c r="A986" s="280">
        <v>11193</v>
      </c>
      <c r="B986" s="281" t="s">
        <v>1060</v>
      </c>
      <c r="C986" s="760" t="s">
        <v>1224</v>
      </c>
      <c r="D986" s="760"/>
      <c r="E986" s="256" t="s">
        <v>959</v>
      </c>
      <c r="F986" s="238">
        <v>0.6</v>
      </c>
      <c r="G986" s="120">
        <v>473.87</v>
      </c>
      <c r="H986" s="216">
        <f>ROUND(F986*G986,2)</f>
        <v>284.32</v>
      </c>
    </row>
    <row r="987" spans="1:8" s="172" customFormat="1" ht="12.75" customHeight="1" thickBot="1">
      <c r="A987" s="199"/>
      <c r="B987" s="200"/>
      <c r="C987" s="805"/>
      <c r="D987" s="805"/>
      <c r="E987" s="200"/>
      <c r="F987" s="200"/>
      <c r="G987" s="201"/>
      <c r="H987" s="184"/>
    </row>
    <row r="988" spans="1:8" s="88" customFormat="1" ht="5.0999999999999996" customHeight="1" thickBot="1">
      <c r="A988" s="806"/>
      <c r="B988" s="807"/>
      <c r="C988" s="807"/>
      <c r="D988" s="807"/>
      <c r="E988" s="807"/>
      <c r="F988" s="807"/>
      <c r="G988" s="807"/>
      <c r="H988" s="808"/>
    </row>
    <row r="989" spans="1:8" s="180" customFormat="1" ht="12.75" customHeight="1">
      <c r="A989" s="753" t="s">
        <v>970</v>
      </c>
      <c r="B989" s="754"/>
      <c r="C989" s="754"/>
      <c r="D989" s="754"/>
      <c r="E989" s="754"/>
      <c r="F989" s="754"/>
      <c r="G989" s="754"/>
      <c r="H989" s="121">
        <f>SUM(H981:H986)</f>
        <v>314.64</v>
      </c>
    </row>
    <row r="990" spans="1:8" s="180" customFormat="1" ht="12.75" customHeight="1">
      <c r="A990" s="755" t="s">
        <v>969</v>
      </c>
      <c r="B990" s="756"/>
      <c r="C990" s="756"/>
      <c r="D990" s="756"/>
      <c r="E990" s="756"/>
      <c r="F990" s="756"/>
      <c r="G990" s="756"/>
      <c r="H990" s="94">
        <f>H991-H989</f>
        <v>78.659999999999968</v>
      </c>
    </row>
    <row r="991" spans="1:8" s="180" customFormat="1" ht="12.75" customHeight="1" thickBot="1">
      <c r="A991" s="757" t="s">
        <v>968</v>
      </c>
      <c r="B991" s="758"/>
      <c r="C991" s="758"/>
      <c r="D991" s="758"/>
      <c r="E991" s="758"/>
      <c r="F991" s="758"/>
      <c r="G991" s="758"/>
      <c r="H991" s="107">
        <f>H989*1.25</f>
        <v>393.29999999999995</v>
      </c>
    </row>
    <row r="992" spans="1:8" s="172" customFormat="1" ht="12.75" customHeight="1" thickBot="1">
      <c r="A992" s="170"/>
      <c r="B992" s="170"/>
      <c r="C992" s="171"/>
      <c r="H992" s="173"/>
    </row>
    <row r="993" spans="1:8" s="88" customFormat="1" ht="25.5" customHeight="1">
      <c r="A993" s="188" t="s">
        <v>594</v>
      </c>
      <c r="B993" s="774" t="s">
        <v>1225</v>
      </c>
      <c r="C993" s="774"/>
      <c r="D993" s="774"/>
      <c r="E993" s="774"/>
      <c r="F993" s="774"/>
      <c r="G993" s="774"/>
      <c r="H993" s="189" t="s">
        <v>16</v>
      </c>
    </row>
    <row r="994" spans="1:8" s="88" customFormat="1" ht="25.5" customHeight="1" thickBot="1">
      <c r="A994" s="84" t="s">
        <v>989</v>
      </c>
      <c r="B994" s="202" t="s">
        <v>14</v>
      </c>
      <c r="C994" s="775" t="s">
        <v>15</v>
      </c>
      <c r="D994" s="775"/>
      <c r="E994" s="203" t="s">
        <v>16</v>
      </c>
      <c r="F994" s="203" t="s">
        <v>17</v>
      </c>
      <c r="G994" s="203" t="s">
        <v>990</v>
      </c>
      <c r="H994" s="204" t="s">
        <v>991</v>
      </c>
    </row>
    <row r="995" spans="1:8" s="88" customFormat="1" ht="12.75" customHeight="1">
      <c r="A995" s="776" t="s">
        <v>1032</v>
      </c>
      <c r="B995" s="777"/>
      <c r="C995" s="777"/>
      <c r="D995" s="777"/>
      <c r="E995" s="777"/>
      <c r="F995" s="777"/>
      <c r="G995" s="777"/>
      <c r="H995" s="778"/>
    </row>
    <row r="996" spans="1:8" s="230" customFormat="1" ht="12.75" customHeight="1">
      <c r="A996" s="142">
        <v>88309</v>
      </c>
      <c r="B996" s="143" t="s">
        <v>993</v>
      </c>
      <c r="C996" s="845" t="s">
        <v>1033</v>
      </c>
      <c r="D996" s="846"/>
      <c r="E996" s="144" t="s">
        <v>1034</v>
      </c>
      <c r="F996" s="238">
        <v>1.5</v>
      </c>
      <c r="G996" s="120">
        <v>13.77</v>
      </c>
      <c r="H996" s="216">
        <f>ROUND(F996*G996,2)</f>
        <v>20.66</v>
      </c>
    </row>
    <row r="997" spans="1:8" s="230" customFormat="1" ht="12.75" customHeight="1">
      <c r="A997" s="146">
        <v>88316</v>
      </c>
      <c r="B997" s="143" t="s">
        <v>993</v>
      </c>
      <c r="C997" s="844" t="s">
        <v>1035</v>
      </c>
      <c r="D997" s="844"/>
      <c r="E997" s="144" t="s">
        <v>1034</v>
      </c>
      <c r="F997" s="238">
        <v>0.7</v>
      </c>
      <c r="G997" s="120">
        <v>11.02</v>
      </c>
      <c r="H997" s="216">
        <f>ROUND(F997*G997,2)</f>
        <v>7.71</v>
      </c>
    </row>
    <row r="998" spans="1:8" s="279" customFormat="1" ht="12.75" customHeight="1">
      <c r="A998" s="762" t="s">
        <v>1016</v>
      </c>
      <c r="B998" s="763"/>
      <c r="C998" s="763"/>
      <c r="D998" s="763"/>
      <c r="E998" s="763"/>
      <c r="F998" s="763"/>
      <c r="G998" s="763"/>
      <c r="H998" s="764"/>
    </row>
    <row r="999" spans="1:8" s="230" customFormat="1" ht="12.75" customHeight="1">
      <c r="A999" s="280">
        <v>370</v>
      </c>
      <c r="B999" s="281" t="s">
        <v>1017</v>
      </c>
      <c r="C999" s="760" t="s">
        <v>1089</v>
      </c>
      <c r="D999" s="760"/>
      <c r="E999" s="256" t="s">
        <v>1003</v>
      </c>
      <c r="F999" s="238">
        <v>6.0000000000000001E-3</v>
      </c>
      <c r="G999" s="120">
        <v>57.5</v>
      </c>
      <c r="H999" s="216">
        <f>ROUND(F999*G999,2)</f>
        <v>0.35</v>
      </c>
    </row>
    <row r="1000" spans="1:8" s="230" customFormat="1" ht="12.75" customHeight="1">
      <c r="A1000" s="280">
        <v>1379</v>
      </c>
      <c r="B1000" s="281" t="s">
        <v>1020</v>
      </c>
      <c r="C1000" s="760" t="s">
        <v>1090</v>
      </c>
      <c r="D1000" s="760"/>
      <c r="E1000" s="256" t="s">
        <v>1091</v>
      </c>
      <c r="F1000" s="238">
        <v>2.5</v>
      </c>
      <c r="G1000" s="120">
        <v>0.64</v>
      </c>
      <c r="H1000" s="216">
        <f>ROUND(F1000*G1000,2)</f>
        <v>1.6</v>
      </c>
    </row>
    <row r="1001" spans="1:8" s="230" customFormat="1" ht="25.5" customHeight="1">
      <c r="A1001" s="280">
        <v>11193</v>
      </c>
      <c r="B1001" s="281" t="s">
        <v>1060</v>
      </c>
      <c r="C1001" s="760" t="s">
        <v>1224</v>
      </c>
      <c r="D1001" s="760"/>
      <c r="E1001" s="256" t="s">
        <v>959</v>
      </c>
      <c r="F1001" s="238">
        <v>0.4</v>
      </c>
      <c r="G1001" s="120">
        <v>473.87</v>
      </c>
      <c r="H1001" s="216">
        <f>ROUND(F1001*G1001,2)</f>
        <v>189.55</v>
      </c>
    </row>
    <row r="1002" spans="1:8" s="172" customFormat="1" ht="12.75" customHeight="1" thickBot="1">
      <c r="A1002" s="199"/>
      <c r="B1002" s="200"/>
      <c r="C1002" s="805"/>
      <c r="D1002" s="805"/>
      <c r="E1002" s="200"/>
      <c r="F1002" s="200"/>
      <c r="G1002" s="201"/>
      <c r="H1002" s="184"/>
    </row>
    <row r="1003" spans="1:8" s="88" customFormat="1" ht="5.0999999999999996" customHeight="1" thickBot="1">
      <c r="A1003" s="806"/>
      <c r="B1003" s="807"/>
      <c r="C1003" s="807"/>
      <c r="D1003" s="807"/>
      <c r="E1003" s="807"/>
      <c r="F1003" s="807"/>
      <c r="G1003" s="807"/>
      <c r="H1003" s="808"/>
    </row>
    <row r="1004" spans="1:8" s="180" customFormat="1" ht="12.75" customHeight="1">
      <c r="A1004" s="753" t="s">
        <v>970</v>
      </c>
      <c r="B1004" s="754"/>
      <c r="C1004" s="754"/>
      <c r="D1004" s="754"/>
      <c r="E1004" s="754"/>
      <c r="F1004" s="754"/>
      <c r="G1004" s="754"/>
      <c r="H1004" s="121">
        <f>SUM(H996:H1001)</f>
        <v>219.87</v>
      </c>
    </row>
    <row r="1005" spans="1:8" s="180" customFormat="1" ht="12.75" customHeight="1">
      <c r="A1005" s="755" t="s">
        <v>969</v>
      </c>
      <c r="B1005" s="756"/>
      <c r="C1005" s="756"/>
      <c r="D1005" s="756"/>
      <c r="E1005" s="756"/>
      <c r="F1005" s="756"/>
      <c r="G1005" s="756"/>
      <c r="H1005" s="94">
        <f>H1006-H1004</f>
        <v>54.967499999999973</v>
      </c>
    </row>
    <row r="1006" spans="1:8" s="180" customFormat="1" ht="12.75" customHeight="1" thickBot="1">
      <c r="A1006" s="757" t="s">
        <v>968</v>
      </c>
      <c r="B1006" s="758"/>
      <c r="C1006" s="758"/>
      <c r="D1006" s="758"/>
      <c r="E1006" s="758"/>
      <c r="F1006" s="758"/>
      <c r="G1006" s="758"/>
      <c r="H1006" s="107">
        <f>H1004*1.25</f>
        <v>274.83749999999998</v>
      </c>
    </row>
    <row r="1007" spans="1:8" s="172" customFormat="1" ht="12" customHeight="1" thickBot="1">
      <c r="A1007" s="108"/>
      <c r="B1007" s="109"/>
      <c r="C1007" s="108"/>
      <c r="D1007" s="108"/>
      <c r="E1007" s="108"/>
      <c r="F1007" s="108"/>
      <c r="G1007" s="108"/>
      <c r="H1007" s="119"/>
    </row>
    <row r="1008" spans="1:8" s="88" customFormat="1" ht="25.5" customHeight="1">
      <c r="A1008" s="188" t="s">
        <v>597</v>
      </c>
      <c r="B1008" s="774" t="s">
        <v>1226</v>
      </c>
      <c r="C1008" s="774"/>
      <c r="D1008" s="774"/>
      <c r="E1008" s="774"/>
      <c r="F1008" s="774"/>
      <c r="G1008" s="774"/>
      <c r="H1008" s="189" t="s">
        <v>16</v>
      </c>
    </row>
    <row r="1009" spans="1:8" s="88" customFormat="1" ht="25.5" customHeight="1" thickBot="1">
      <c r="A1009" s="84" t="s">
        <v>989</v>
      </c>
      <c r="B1009" s="202" t="s">
        <v>14</v>
      </c>
      <c r="C1009" s="775" t="s">
        <v>15</v>
      </c>
      <c r="D1009" s="775"/>
      <c r="E1009" s="203" t="s">
        <v>16</v>
      </c>
      <c r="F1009" s="203" t="s">
        <v>17</v>
      </c>
      <c r="G1009" s="203" t="s">
        <v>990</v>
      </c>
      <c r="H1009" s="204" t="s">
        <v>991</v>
      </c>
    </row>
    <row r="1010" spans="1:8" s="88" customFormat="1" ht="12.75" customHeight="1">
      <c r="A1010" s="776" t="s">
        <v>1032</v>
      </c>
      <c r="B1010" s="777"/>
      <c r="C1010" s="777"/>
      <c r="D1010" s="777"/>
      <c r="E1010" s="777"/>
      <c r="F1010" s="777"/>
      <c r="G1010" s="777"/>
      <c r="H1010" s="778"/>
    </row>
    <row r="1011" spans="1:8" s="230" customFormat="1" ht="12.75" customHeight="1">
      <c r="A1011" s="142">
        <v>88309</v>
      </c>
      <c r="B1011" s="143" t="s">
        <v>993</v>
      </c>
      <c r="C1011" s="845" t="s">
        <v>1033</v>
      </c>
      <c r="D1011" s="846"/>
      <c r="E1011" s="144" t="s">
        <v>1034</v>
      </c>
      <c r="F1011" s="238">
        <v>1.5</v>
      </c>
      <c r="G1011" s="120">
        <v>13.77</v>
      </c>
      <c r="H1011" s="216">
        <f>ROUND(F1011*G1011,2)</f>
        <v>20.66</v>
      </c>
    </row>
    <row r="1012" spans="1:8" s="230" customFormat="1" ht="12.75" customHeight="1">
      <c r="A1012" s="146">
        <v>88316</v>
      </c>
      <c r="B1012" s="143" t="s">
        <v>993</v>
      </c>
      <c r="C1012" s="844" t="s">
        <v>1035</v>
      </c>
      <c r="D1012" s="844"/>
      <c r="E1012" s="144" t="s">
        <v>1034</v>
      </c>
      <c r="F1012" s="238">
        <v>0.7</v>
      </c>
      <c r="G1012" s="120">
        <v>11.02</v>
      </c>
      <c r="H1012" s="216">
        <f>ROUND(F1012*G1012,2)</f>
        <v>7.71</v>
      </c>
    </row>
    <row r="1013" spans="1:8" s="279" customFormat="1" ht="12.75" customHeight="1">
      <c r="A1013" s="762" t="s">
        <v>1016</v>
      </c>
      <c r="B1013" s="763"/>
      <c r="C1013" s="763"/>
      <c r="D1013" s="763"/>
      <c r="E1013" s="763"/>
      <c r="F1013" s="763"/>
      <c r="G1013" s="763"/>
      <c r="H1013" s="764"/>
    </row>
    <row r="1014" spans="1:8" s="230" customFormat="1" ht="12.75" customHeight="1">
      <c r="A1014" s="280">
        <v>370</v>
      </c>
      <c r="B1014" s="281" t="s">
        <v>1017</v>
      </c>
      <c r="C1014" s="760" t="s">
        <v>1089</v>
      </c>
      <c r="D1014" s="760"/>
      <c r="E1014" s="256" t="s">
        <v>1003</v>
      </c>
      <c r="F1014" s="238">
        <v>6.0000000000000001E-3</v>
      </c>
      <c r="G1014" s="120">
        <v>57.5</v>
      </c>
      <c r="H1014" s="216">
        <f>ROUND(F1014*G1014,2)</f>
        <v>0.35</v>
      </c>
    </row>
    <row r="1015" spans="1:8" s="230" customFormat="1" ht="12.75" customHeight="1">
      <c r="A1015" s="280">
        <v>1379</v>
      </c>
      <c r="B1015" s="281" t="s">
        <v>1020</v>
      </c>
      <c r="C1015" s="760" t="s">
        <v>1090</v>
      </c>
      <c r="D1015" s="760"/>
      <c r="E1015" s="256" t="s">
        <v>1091</v>
      </c>
      <c r="F1015" s="238">
        <v>2.5</v>
      </c>
      <c r="G1015" s="120">
        <v>0.64</v>
      </c>
      <c r="H1015" s="216">
        <f>ROUND(F1015*G1015,2)</f>
        <v>1.6</v>
      </c>
    </row>
    <row r="1016" spans="1:8" s="230" customFormat="1" ht="25.5" customHeight="1">
      <c r="A1016" s="280">
        <v>11193</v>
      </c>
      <c r="B1016" s="281" t="s">
        <v>1060</v>
      </c>
      <c r="C1016" s="760" t="s">
        <v>1224</v>
      </c>
      <c r="D1016" s="760"/>
      <c r="E1016" s="256" t="s">
        <v>959</v>
      </c>
      <c r="F1016" s="238">
        <v>1.2</v>
      </c>
      <c r="G1016" s="120">
        <v>473.87</v>
      </c>
      <c r="H1016" s="216">
        <f>ROUND(F1016*G1016,2)</f>
        <v>568.64</v>
      </c>
    </row>
    <row r="1017" spans="1:8" s="172" customFormat="1" ht="12.75" customHeight="1" thickBot="1">
      <c r="A1017" s="199"/>
      <c r="B1017" s="200"/>
      <c r="C1017" s="805"/>
      <c r="D1017" s="805"/>
      <c r="E1017" s="200"/>
      <c r="F1017" s="200"/>
      <c r="G1017" s="201"/>
      <c r="H1017" s="184"/>
    </row>
    <row r="1018" spans="1:8" s="88" customFormat="1" ht="5.0999999999999996" customHeight="1" thickBot="1">
      <c r="A1018" s="806"/>
      <c r="B1018" s="807"/>
      <c r="C1018" s="807"/>
      <c r="D1018" s="807"/>
      <c r="E1018" s="807"/>
      <c r="F1018" s="807"/>
      <c r="G1018" s="807"/>
      <c r="H1018" s="808"/>
    </row>
    <row r="1019" spans="1:8" s="180" customFormat="1" ht="12.75" customHeight="1">
      <c r="A1019" s="753" t="s">
        <v>970</v>
      </c>
      <c r="B1019" s="754"/>
      <c r="C1019" s="754"/>
      <c r="D1019" s="754"/>
      <c r="E1019" s="754"/>
      <c r="F1019" s="754"/>
      <c r="G1019" s="754"/>
      <c r="H1019" s="121">
        <f>SUM(H1011:H1016)</f>
        <v>598.96</v>
      </c>
    </row>
    <row r="1020" spans="1:8" s="180" customFormat="1" ht="12.75" customHeight="1">
      <c r="A1020" s="755" t="s">
        <v>969</v>
      </c>
      <c r="B1020" s="756"/>
      <c r="C1020" s="756"/>
      <c r="D1020" s="756"/>
      <c r="E1020" s="756"/>
      <c r="F1020" s="756"/>
      <c r="G1020" s="756"/>
      <c r="H1020" s="94">
        <f>H1021-H1019</f>
        <v>149.74</v>
      </c>
    </row>
    <row r="1021" spans="1:8" s="180" customFormat="1" ht="12.75" customHeight="1" thickBot="1">
      <c r="A1021" s="757" t="s">
        <v>968</v>
      </c>
      <c r="B1021" s="758"/>
      <c r="C1021" s="758"/>
      <c r="D1021" s="758"/>
      <c r="E1021" s="758"/>
      <c r="F1021" s="758"/>
      <c r="G1021" s="758"/>
      <c r="H1021" s="107">
        <f>H1019*1.25</f>
        <v>748.7</v>
      </c>
    </row>
    <row r="1022" spans="1:8" s="172" customFormat="1" ht="17.25" customHeight="1" thickBot="1">
      <c r="A1022" s="170"/>
      <c r="B1022" s="170"/>
      <c r="C1022" s="171"/>
      <c r="H1022" s="173"/>
    </row>
    <row r="1023" spans="1:8" s="88" customFormat="1" ht="25.5" customHeight="1">
      <c r="A1023" s="188" t="s">
        <v>600</v>
      </c>
      <c r="B1023" s="774" t="s">
        <v>1227</v>
      </c>
      <c r="C1023" s="774"/>
      <c r="D1023" s="774"/>
      <c r="E1023" s="774"/>
      <c r="F1023" s="774"/>
      <c r="G1023" s="774"/>
      <c r="H1023" s="189" t="s">
        <v>16</v>
      </c>
    </row>
    <row r="1024" spans="1:8" s="88" customFormat="1" ht="25.5" customHeight="1" thickBot="1">
      <c r="A1024" s="84" t="s">
        <v>989</v>
      </c>
      <c r="B1024" s="202" t="s">
        <v>14</v>
      </c>
      <c r="C1024" s="775" t="s">
        <v>15</v>
      </c>
      <c r="D1024" s="775"/>
      <c r="E1024" s="203" t="s">
        <v>16</v>
      </c>
      <c r="F1024" s="203" t="s">
        <v>17</v>
      </c>
      <c r="G1024" s="203" t="s">
        <v>990</v>
      </c>
      <c r="H1024" s="204" t="s">
        <v>991</v>
      </c>
    </row>
    <row r="1025" spans="1:8" s="88" customFormat="1" ht="12.75" customHeight="1">
      <c r="A1025" s="776" t="s">
        <v>1032</v>
      </c>
      <c r="B1025" s="777"/>
      <c r="C1025" s="777"/>
      <c r="D1025" s="777"/>
      <c r="E1025" s="777"/>
      <c r="F1025" s="777"/>
      <c r="G1025" s="777"/>
      <c r="H1025" s="778"/>
    </row>
    <row r="1026" spans="1:8" s="230" customFormat="1" ht="12.75" customHeight="1">
      <c r="A1026" s="142">
        <v>88309</v>
      </c>
      <c r="B1026" s="143" t="s">
        <v>993</v>
      </c>
      <c r="C1026" s="845" t="s">
        <v>1033</v>
      </c>
      <c r="D1026" s="846"/>
      <c r="E1026" s="144" t="s">
        <v>1034</v>
      </c>
      <c r="F1026" s="238">
        <v>3</v>
      </c>
      <c r="G1026" s="120">
        <v>13.77</v>
      </c>
      <c r="H1026" s="216">
        <f>ROUND(F1026*G1026,2)</f>
        <v>41.31</v>
      </c>
    </row>
    <row r="1027" spans="1:8" s="230" customFormat="1" ht="12.75" customHeight="1">
      <c r="A1027" s="146">
        <v>88316</v>
      </c>
      <c r="B1027" s="143" t="s">
        <v>993</v>
      </c>
      <c r="C1027" s="844" t="s">
        <v>1035</v>
      </c>
      <c r="D1027" s="844"/>
      <c r="E1027" s="144" t="s">
        <v>1034</v>
      </c>
      <c r="F1027" s="238">
        <v>3</v>
      </c>
      <c r="G1027" s="120">
        <v>11.02</v>
      </c>
      <c r="H1027" s="216">
        <f>ROUND(F1027*G1027,2)</f>
        <v>33.06</v>
      </c>
    </row>
    <row r="1028" spans="1:8" s="279" customFormat="1" ht="12.75" customHeight="1">
      <c r="A1028" s="762" t="s">
        <v>1016</v>
      </c>
      <c r="B1028" s="763"/>
      <c r="C1028" s="763"/>
      <c r="D1028" s="763"/>
      <c r="E1028" s="763"/>
      <c r="F1028" s="763"/>
      <c r="G1028" s="763"/>
      <c r="H1028" s="764"/>
    </row>
    <row r="1029" spans="1:8" s="230" customFormat="1" ht="12.75" customHeight="1">
      <c r="A1029" s="280">
        <v>370</v>
      </c>
      <c r="B1029" s="281" t="s">
        <v>1017</v>
      </c>
      <c r="C1029" s="760" t="s">
        <v>1089</v>
      </c>
      <c r="D1029" s="760"/>
      <c r="E1029" s="256" t="s">
        <v>1003</v>
      </c>
      <c r="F1029" s="238">
        <v>0.01</v>
      </c>
      <c r="G1029" s="120">
        <v>57.5</v>
      </c>
      <c r="H1029" s="216">
        <f>ROUND(F1029*G1029,2)</f>
        <v>0.57999999999999996</v>
      </c>
    </row>
    <row r="1030" spans="1:8" s="230" customFormat="1" ht="12.75" customHeight="1">
      <c r="A1030" s="280">
        <v>1379</v>
      </c>
      <c r="B1030" s="281" t="s">
        <v>1020</v>
      </c>
      <c r="C1030" s="760" t="s">
        <v>1090</v>
      </c>
      <c r="D1030" s="760"/>
      <c r="E1030" s="256" t="s">
        <v>1091</v>
      </c>
      <c r="F1030" s="238">
        <v>1.72</v>
      </c>
      <c r="G1030" s="120">
        <v>0.64</v>
      </c>
      <c r="H1030" s="216">
        <f>ROUND(F1030*G1030,2)</f>
        <v>1.1000000000000001</v>
      </c>
    </row>
    <row r="1031" spans="1:8" s="230" customFormat="1" ht="12.75" customHeight="1">
      <c r="A1031" s="280">
        <v>25001</v>
      </c>
      <c r="B1031" s="281" t="s">
        <v>1060</v>
      </c>
      <c r="C1031" s="760" t="s">
        <v>1228</v>
      </c>
      <c r="D1031" s="760"/>
      <c r="E1031" s="256" t="s">
        <v>16</v>
      </c>
      <c r="F1031" s="238">
        <v>1</v>
      </c>
      <c r="G1031" s="120">
        <v>229.51</v>
      </c>
      <c r="H1031" s="216">
        <f>ROUND(F1031*G1031,2)</f>
        <v>229.51</v>
      </c>
    </row>
    <row r="1032" spans="1:8" s="172" customFormat="1" ht="12.75" customHeight="1" thickBot="1">
      <c r="A1032" s="199"/>
      <c r="B1032" s="200"/>
      <c r="C1032" s="805"/>
      <c r="D1032" s="805"/>
      <c r="E1032" s="200"/>
      <c r="F1032" s="200"/>
      <c r="G1032" s="201"/>
      <c r="H1032" s="184"/>
    </row>
    <row r="1033" spans="1:8" s="88" customFormat="1" ht="5.0999999999999996" customHeight="1" thickBot="1">
      <c r="A1033" s="806"/>
      <c r="B1033" s="807"/>
      <c r="C1033" s="807"/>
      <c r="D1033" s="807"/>
      <c r="E1033" s="807"/>
      <c r="F1033" s="807"/>
      <c r="G1033" s="807"/>
      <c r="H1033" s="808"/>
    </row>
    <row r="1034" spans="1:8" s="180" customFormat="1" ht="12.75" customHeight="1">
      <c r="A1034" s="753" t="s">
        <v>970</v>
      </c>
      <c r="B1034" s="754"/>
      <c r="C1034" s="754"/>
      <c r="D1034" s="754"/>
      <c r="E1034" s="754"/>
      <c r="F1034" s="754"/>
      <c r="G1034" s="754"/>
      <c r="H1034" s="121">
        <f>SUM(H1026:H1031)</f>
        <v>305.56</v>
      </c>
    </row>
    <row r="1035" spans="1:8" s="180" customFormat="1" ht="12.75" customHeight="1">
      <c r="A1035" s="755" t="s">
        <v>969</v>
      </c>
      <c r="B1035" s="756"/>
      <c r="C1035" s="756"/>
      <c r="D1035" s="756"/>
      <c r="E1035" s="756"/>
      <c r="F1035" s="756"/>
      <c r="G1035" s="756"/>
      <c r="H1035" s="94">
        <f>H1036-H1034</f>
        <v>76.389999999999986</v>
      </c>
    </row>
    <row r="1036" spans="1:8" s="180" customFormat="1" ht="12.75" customHeight="1" thickBot="1">
      <c r="A1036" s="757" t="s">
        <v>968</v>
      </c>
      <c r="B1036" s="758"/>
      <c r="C1036" s="758"/>
      <c r="D1036" s="758"/>
      <c r="E1036" s="758"/>
      <c r="F1036" s="758"/>
      <c r="G1036" s="758"/>
      <c r="H1036" s="107">
        <f>H1034*1.25</f>
        <v>381.95</v>
      </c>
    </row>
    <row r="1037" spans="1:8" s="172" customFormat="1" ht="18.75" customHeight="1" thickBot="1">
      <c r="A1037" s="170"/>
      <c r="B1037" s="170"/>
      <c r="C1037" s="171"/>
      <c r="H1037" s="173"/>
    </row>
    <row r="1038" spans="1:8" s="88" customFormat="1" ht="25.5" customHeight="1">
      <c r="A1038" s="188" t="s">
        <v>604</v>
      </c>
      <c r="B1038" s="774" t="s">
        <v>1229</v>
      </c>
      <c r="C1038" s="774"/>
      <c r="D1038" s="774"/>
      <c r="E1038" s="774"/>
      <c r="F1038" s="774"/>
      <c r="G1038" s="774"/>
      <c r="H1038" s="189" t="s">
        <v>16</v>
      </c>
    </row>
    <row r="1039" spans="1:8" s="88" customFormat="1" ht="25.5" customHeight="1" thickBot="1">
      <c r="A1039" s="84" t="s">
        <v>989</v>
      </c>
      <c r="B1039" s="202" t="s">
        <v>14</v>
      </c>
      <c r="C1039" s="775" t="s">
        <v>15</v>
      </c>
      <c r="D1039" s="775"/>
      <c r="E1039" s="203" t="s">
        <v>16</v>
      </c>
      <c r="F1039" s="203" t="s">
        <v>17</v>
      </c>
      <c r="G1039" s="203" t="s">
        <v>990</v>
      </c>
      <c r="H1039" s="204" t="s">
        <v>991</v>
      </c>
    </row>
    <row r="1040" spans="1:8" s="88" customFormat="1" ht="12.75" customHeight="1">
      <c r="A1040" s="776" t="s">
        <v>1032</v>
      </c>
      <c r="B1040" s="777"/>
      <c r="C1040" s="777"/>
      <c r="D1040" s="777"/>
      <c r="E1040" s="777"/>
      <c r="F1040" s="777"/>
      <c r="G1040" s="777"/>
      <c r="H1040" s="778"/>
    </row>
    <row r="1041" spans="1:8" s="230" customFormat="1" ht="12.75" customHeight="1">
      <c r="A1041" s="142">
        <v>88309</v>
      </c>
      <c r="B1041" s="143" t="s">
        <v>993</v>
      </c>
      <c r="C1041" s="845" t="s">
        <v>1033</v>
      </c>
      <c r="D1041" s="846"/>
      <c r="E1041" s="144" t="s">
        <v>1034</v>
      </c>
      <c r="F1041" s="238">
        <v>0.5</v>
      </c>
      <c r="G1041" s="120">
        <v>13.77</v>
      </c>
      <c r="H1041" s="216">
        <f>ROUND(F1041*G1041,2)</f>
        <v>6.89</v>
      </c>
    </row>
    <row r="1042" spans="1:8" s="230" customFormat="1" ht="12.75" customHeight="1">
      <c r="A1042" s="146">
        <v>88316</v>
      </c>
      <c r="B1042" s="143" t="s">
        <v>993</v>
      </c>
      <c r="C1042" s="844" t="s">
        <v>1035</v>
      </c>
      <c r="D1042" s="844"/>
      <c r="E1042" s="144" t="s">
        <v>1034</v>
      </c>
      <c r="F1042" s="238">
        <v>3</v>
      </c>
      <c r="G1042" s="120">
        <v>11.02</v>
      </c>
      <c r="H1042" s="216">
        <f>ROUND(F1042*G1042,2)</f>
        <v>33.06</v>
      </c>
    </row>
    <row r="1043" spans="1:8" s="230" customFormat="1" ht="12.75" customHeight="1">
      <c r="A1043" s="244">
        <v>88261</v>
      </c>
      <c r="B1043" s="243" t="s">
        <v>997</v>
      </c>
      <c r="C1043" s="760" t="s">
        <v>1095</v>
      </c>
      <c r="D1043" s="760"/>
      <c r="E1043" s="144" t="s">
        <v>1034</v>
      </c>
      <c r="F1043" s="238">
        <v>4</v>
      </c>
      <c r="G1043" s="120">
        <v>13.63</v>
      </c>
      <c r="H1043" s="216">
        <f>ROUND(F1043*G1043,2)</f>
        <v>54.52</v>
      </c>
    </row>
    <row r="1044" spans="1:8" s="279" customFormat="1" ht="12.75" customHeight="1">
      <c r="A1044" s="762" t="s">
        <v>1016</v>
      </c>
      <c r="B1044" s="763"/>
      <c r="C1044" s="763"/>
      <c r="D1044" s="763"/>
      <c r="E1044" s="763"/>
      <c r="F1044" s="763"/>
      <c r="G1044" s="763"/>
      <c r="H1044" s="764"/>
    </row>
    <row r="1045" spans="1:8" s="230" customFormat="1" ht="12.75" customHeight="1">
      <c r="A1045" s="280">
        <v>370</v>
      </c>
      <c r="B1045" s="281" t="s">
        <v>1017</v>
      </c>
      <c r="C1045" s="760" t="s">
        <v>1089</v>
      </c>
      <c r="D1045" s="760"/>
      <c r="E1045" s="256" t="s">
        <v>1003</v>
      </c>
      <c r="F1045" s="238">
        <v>0.01</v>
      </c>
      <c r="G1045" s="120">
        <v>57.5</v>
      </c>
      <c r="H1045" s="216">
        <f t="shared" ref="H1045:H1051" si="6">ROUND(F1045*G1045,2)</f>
        <v>0.57999999999999996</v>
      </c>
    </row>
    <row r="1046" spans="1:8" s="230" customFormat="1" ht="12.75" customHeight="1">
      <c r="A1046" s="280">
        <v>1379</v>
      </c>
      <c r="B1046" s="281" t="s">
        <v>1020</v>
      </c>
      <c r="C1046" s="760" t="s">
        <v>1090</v>
      </c>
      <c r="D1046" s="760"/>
      <c r="E1046" s="256" t="s">
        <v>1091</v>
      </c>
      <c r="F1046" s="238">
        <v>1.5</v>
      </c>
      <c r="G1046" s="120">
        <v>0.64</v>
      </c>
      <c r="H1046" s="216">
        <f t="shared" si="6"/>
        <v>0.96</v>
      </c>
    </row>
    <row r="1047" spans="1:8" s="230" customFormat="1" ht="12.75" customHeight="1">
      <c r="A1047" s="280">
        <v>5064</v>
      </c>
      <c r="B1047" s="281" t="s">
        <v>1060</v>
      </c>
      <c r="C1047" s="760" t="s">
        <v>1230</v>
      </c>
      <c r="D1047" s="760"/>
      <c r="E1047" s="256" t="s">
        <v>1091</v>
      </c>
      <c r="F1047" s="238">
        <v>7.0000000000000007E-2</v>
      </c>
      <c r="G1047" s="120">
        <v>7.5</v>
      </c>
      <c r="H1047" s="216">
        <f t="shared" si="6"/>
        <v>0.53</v>
      </c>
    </row>
    <row r="1048" spans="1:8" s="230" customFormat="1" ht="12.75" customHeight="1">
      <c r="A1048" s="280">
        <v>4977</v>
      </c>
      <c r="B1048" s="281" t="s">
        <v>1062</v>
      </c>
      <c r="C1048" s="760" t="s">
        <v>1231</v>
      </c>
      <c r="D1048" s="760"/>
      <c r="E1048" s="256" t="s">
        <v>959</v>
      </c>
      <c r="F1048" s="238">
        <v>1.26</v>
      </c>
      <c r="G1048" s="120">
        <v>142.25</v>
      </c>
      <c r="H1048" s="216">
        <f t="shared" si="6"/>
        <v>179.24</v>
      </c>
    </row>
    <row r="1049" spans="1:8" s="230" customFormat="1" ht="12.75" customHeight="1">
      <c r="A1049" s="280">
        <v>3119</v>
      </c>
      <c r="B1049" s="281" t="s">
        <v>1064</v>
      </c>
      <c r="C1049" s="760" t="s">
        <v>1232</v>
      </c>
      <c r="D1049" s="760"/>
      <c r="E1049" s="256" t="s">
        <v>16</v>
      </c>
      <c r="F1049" s="238">
        <v>2</v>
      </c>
      <c r="G1049" s="120">
        <v>1.41</v>
      </c>
      <c r="H1049" s="216">
        <f t="shared" si="6"/>
        <v>2.82</v>
      </c>
    </row>
    <row r="1050" spans="1:8" s="230" customFormat="1" ht="12.75" customHeight="1">
      <c r="A1050" s="280">
        <v>2433</v>
      </c>
      <c r="B1050" s="281" t="s">
        <v>1103</v>
      </c>
      <c r="C1050" s="760" t="s">
        <v>1233</v>
      </c>
      <c r="D1050" s="760"/>
      <c r="E1050" s="256" t="s">
        <v>16</v>
      </c>
      <c r="F1050" s="238">
        <v>3</v>
      </c>
      <c r="G1050" s="120">
        <v>2.4</v>
      </c>
      <c r="H1050" s="216">
        <f t="shared" si="6"/>
        <v>7.2</v>
      </c>
    </row>
    <row r="1051" spans="1:8" s="230" customFormat="1" ht="12.75" customHeight="1">
      <c r="A1051" s="280">
        <v>183</v>
      </c>
      <c r="B1051" s="281" t="s">
        <v>1106</v>
      </c>
      <c r="C1051" s="760" t="s">
        <v>1234</v>
      </c>
      <c r="D1051" s="760"/>
      <c r="E1051" s="256" t="s">
        <v>16</v>
      </c>
      <c r="F1051" s="238">
        <v>1</v>
      </c>
      <c r="G1051" s="120">
        <v>85</v>
      </c>
      <c r="H1051" s="216">
        <f t="shared" si="6"/>
        <v>85</v>
      </c>
    </row>
    <row r="1052" spans="1:8" s="172" customFormat="1" ht="12.75" customHeight="1" thickBot="1">
      <c r="A1052" s="199"/>
      <c r="B1052" s="200"/>
      <c r="C1052" s="805"/>
      <c r="D1052" s="805"/>
      <c r="E1052" s="200"/>
      <c r="F1052" s="200"/>
      <c r="G1052" s="201"/>
      <c r="H1052" s="184"/>
    </row>
    <row r="1053" spans="1:8" s="88" customFormat="1" ht="5.0999999999999996" customHeight="1" thickBot="1">
      <c r="A1053" s="806"/>
      <c r="B1053" s="807"/>
      <c r="C1053" s="807"/>
      <c r="D1053" s="807"/>
      <c r="E1053" s="807"/>
      <c r="F1053" s="807"/>
      <c r="G1053" s="807"/>
      <c r="H1053" s="808"/>
    </row>
    <row r="1054" spans="1:8" s="180" customFormat="1" ht="12.75" customHeight="1">
      <c r="A1054" s="753" t="s">
        <v>970</v>
      </c>
      <c r="B1054" s="754"/>
      <c r="C1054" s="754"/>
      <c r="D1054" s="754"/>
      <c r="E1054" s="754"/>
      <c r="F1054" s="754"/>
      <c r="G1054" s="754"/>
      <c r="H1054" s="121">
        <f>SUM(H1041:H1051)</f>
        <v>370.79999999999995</v>
      </c>
    </row>
    <row r="1055" spans="1:8" s="180" customFormat="1" ht="12.75" customHeight="1">
      <c r="A1055" s="755" t="s">
        <v>969</v>
      </c>
      <c r="B1055" s="756"/>
      <c r="C1055" s="756"/>
      <c r="D1055" s="756"/>
      <c r="E1055" s="756"/>
      <c r="F1055" s="756"/>
      <c r="G1055" s="756"/>
      <c r="H1055" s="94">
        <f>H1056-H1054</f>
        <v>92.699999999999989</v>
      </c>
    </row>
    <row r="1056" spans="1:8" s="180" customFormat="1" ht="12.75" customHeight="1" thickBot="1">
      <c r="A1056" s="757" t="s">
        <v>968</v>
      </c>
      <c r="B1056" s="758"/>
      <c r="C1056" s="758"/>
      <c r="D1056" s="758"/>
      <c r="E1056" s="758"/>
      <c r="F1056" s="758"/>
      <c r="G1056" s="758"/>
      <c r="H1056" s="107">
        <f>H1054*1.25</f>
        <v>463.49999999999994</v>
      </c>
    </row>
    <row r="1057" spans="1:8" s="172" customFormat="1" ht="9" customHeight="1" thickBot="1">
      <c r="A1057" s="170"/>
      <c r="B1057" s="170"/>
      <c r="C1057" s="171"/>
      <c r="H1057" s="173"/>
    </row>
    <row r="1058" spans="1:8" s="88" customFormat="1" ht="30.75" customHeight="1">
      <c r="A1058" s="188" t="s">
        <v>666</v>
      </c>
      <c r="B1058" s="774" t="s">
        <v>1235</v>
      </c>
      <c r="C1058" s="774"/>
      <c r="D1058" s="774"/>
      <c r="E1058" s="774"/>
      <c r="F1058" s="774"/>
      <c r="G1058" s="774"/>
      <c r="H1058" s="189" t="s">
        <v>959</v>
      </c>
    </row>
    <row r="1059" spans="1:8" s="88" customFormat="1" ht="13.5" customHeight="1" thickBot="1">
      <c r="A1059" s="84" t="s">
        <v>989</v>
      </c>
      <c r="B1059" s="190" t="s">
        <v>14</v>
      </c>
      <c r="C1059" s="825" t="s">
        <v>15</v>
      </c>
      <c r="D1059" s="825"/>
      <c r="E1059" s="191" t="s">
        <v>16</v>
      </c>
      <c r="F1059" s="191" t="s">
        <v>17</v>
      </c>
      <c r="G1059" s="191" t="s">
        <v>990</v>
      </c>
      <c r="H1059" s="192" t="s">
        <v>991</v>
      </c>
    </row>
    <row r="1060" spans="1:8" s="88" customFormat="1" ht="12.75" customHeight="1">
      <c r="A1060" s="776" t="s">
        <v>992</v>
      </c>
      <c r="B1060" s="777"/>
      <c r="C1060" s="777"/>
      <c r="D1060" s="777"/>
      <c r="E1060" s="777"/>
      <c r="F1060" s="777"/>
      <c r="G1060" s="777"/>
      <c r="H1060" s="778"/>
    </row>
    <row r="1061" spans="1:8" s="230" customFormat="1" ht="12.75" customHeight="1">
      <c r="A1061" s="258" t="s">
        <v>588</v>
      </c>
      <c r="B1061" s="259" t="s">
        <v>993</v>
      </c>
      <c r="C1061" s="760" t="s">
        <v>1079</v>
      </c>
      <c r="D1061" s="760"/>
      <c r="E1061" s="144" t="s">
        <v>959</v>
      </c>
      <c r="F1061" s="238">
        <v>1</v>
      </c>
      <c r="G1061" s="120">
        <f>H2053</f>
        <v>38.950000000000003</v>
      </c>
      <c r="H1061" s="260">
        <f t="shared" ref="H1061:H1070" si="7">ROUND(F1061*G1061,2)</f>
        <v>38.950000000000003</v>
      </c>
    </row>
    <row r="1062" spans="1:8" s="230" customFormat="1" ht="12.75" customHeight="1">
      <c r="A1062" s="258">
        <v>73361</v>
      </c>
      <c r="B1062" s="259" t="s">
        <v>995</v>
      </c>
      <c r="C1062" s="760" t="s">
        <v>1236</v>
      </c>
      <c r="D1062" s="760"/>
      <c r="E1062" s="144" t="s">
        <v>1003</v>
      </c>
      <c r="F1062" s="238">
        <v>0.05</v>
      </c>
      <c r="G1062" s="120">
        <v>379.51</v>
      </c>
      <c r="H1062" s="260">
        <f t="shared" si="7"/>
        <v>18.98</v>
      </c>
    </row>
    <row r="1063" spans="1:8" s="230" customFormat="1" ht="12.75" customHeight="1">
      <c r="A1063" s="258" t="s">
        <v>670</v>
      </c>
      <c r="B1063" s="259" t="s">
        <v>995</v>
      </c>
      <c r="C1063" s="760" t="s">
        <v>1237</v>
      </c>
      <c r="D1063" s="760"/>
      <c r="E1063" s="144" t="s">
        <v>959</v>
      </c>
      <c r="F1063" s="238">
        <v>2</v>
      </c>
      <c r="G1063" s="120">
        <f>H274</f>
        <v>22.89</v>
      </c>
      <c r="H1063" s="260">
        <f t="shared" si="7"/>
        <v>45.78</v>
      </c>
    </row>
    <row r="1064" spans="1:8" s="230" customFormat="1" ht="12.75" customHeight="1">
      <c r="A1064" s="258">
        <v>87878</v>
      </c>
      <c r="B1064" s="259" t="s">
        <v>997</v>
      </c>
      <c r="C1064" s="760" t="s">
        <v>1080</v>
      </c>
      <c r="D1064" s="760"/>
      <c r="E1064" s="144" t="s">
        <v>959</v>
      </c>
      <c r="F1064" s="238">
        <v>2</v>
      </c>
      <c r="G1064" s="120">
        <v>2.78</v>
      </c>
      <c r="H1064" s="260">
        <f t="shared" si="7"/>
        <v>5.56</v>
      </c>
    </row>
    <row r="1065" spans="1:8" s="230" customFormat="1" ht="12.75" customHeight="1">
      <c r="A1065" s="258" t="s">
        <v>1238</v>
      </c>
      <c r="B1065" s="259" t="s">
        <v>999</v>
      </c>
      <c r="C1065" s="760" t="s">
        <v>1239</v>
      </c>
      <c r="D1065" s="760"/>
      <c r="E1065" s="144" t="s">
        <v>959</v>
      </c>
      <c r="F1065" s="238">
        <v>2</v>
      </c>
      <c r="G1065" s="120">
        <v>5.29</v>
      </c>
      <c r="H1065" s="260">
        <f t="shared" si="7"/>
        <v>10.58</v>
      </c>
    </row>
    <row r="1066" spans="1:8" s="230" customFormat="1" ht="12.75" customHeight="1">
      <c r="A1066" s="258">
        <v>73361</v>
      </c>
      <c r="B1066" s="259" t="s">
        <v>1001</v>
      </c>
      <c r="C1066" s="760" t="s">
        <v>1042</v>
      </c>
      <c r="D1066" s="760"/>
      <c r="E1066" s="144" t="s">
        <v>1003</v>
      </c>
      <c r="F1066" s="238">
        <v>0.12</v>
      </c>
      <c r="G1066" s="120">
        <v>379.51</v>
      </c>
      <c r="H1066" s="260">
        <f t="shared" si="7"/>
        <v>45.54</v>
      </c>
    </row>
    <row r="1067" spans="1:8" s="230" customFormat="1" ht="12.75" customHeight="1">
      <c r="A1067" s="258" t="s">
        <v>505</v>
      </c>
      <c r="B1067" s="259" t="s">
        <v>1004</v>
      </c>
      <c r="C1067" s="760" t="s">
        <v>1240</v>
      </c>
      <c r="D1067" s="760"/>
      <c r="E1067" s="144" t="s">
        <v>1003</v>
      </c>
      <c r="F1067" s="238">
        <v>1.4E-2</v>
      </c>
      <c r="G1067" s="120">
        <v>483.94</v>
      </c>
      <c r="H1067" s="260">
        <f t="shared" si="7"/>
        <v>6.78</v>
      </c>
    </row>
    <row r="1068" spans="1:8" s="230" customFormat="1" ht="12.75" customHeight="1">
      <c r="A1068" s="258" t="s">
        <v>1241</v>
      </c>
      <c r="B1068" s="259" t="s">
        <v>1085</v>
      </c>
      <c r="C1068" s="760" t="s">
        <v>1242</v>
      </c>
      <c r="D1068" s="760"/>
      <c r="E1068" s="144" t="s">
        <v>959</v>
      </c>
      <c r="F1068" s="238">
        <v>0.72</v>
      </c>
      <c r="G1068" s="120">
        <v>18.23</v>
      </c>
      <c r="H1068" s="260">
        <f t="shared" si="7"/>
        <v>13.13</v>
      </c>
    </row>
    <row r="1069" spans="1:8" s="230" customFormat="1" ht="12.75" customHeight="1">
      <c r="A1069" s="258" t="s">
        <v>354</v>
      </c>
      <c r="B1069" s="259" t="s">
        <v>1243</v>
      </c>
      <c r="C1069" s="760" t="s">
        <v>1244</v>
      </c>
      <c r="D1069" s="760"/>
      <c r="E1069" s="144" t="s">
        <v>1091</v>
      </c>
      <c r="F1069" s="238">
        <v>0.62</v>
      </c>
      <c r="G1069" s="120">
        <v>6.44</v>
      </c>
      <c r="H1069" s="260">
        <f t="shared" si="7"/>
        <v>3.99</v>
      </c>
    </row>
    <row r="1070" spans="1:8" s="230" customFormat="1" ht="12.75" customHeight="1">
      <c r="A1070" s="258" t="s">
        <v>925</v>
      </c>
      <c r="B1070" s="259" t="s">
        <v>1245</v>
      </c>
      <c r="C1070" s="760" t="s">
        <v>1049</v>
      </c>
      <c r="D1070" s="760"/>
      <c r="E1070" s="144" t="s">
        <v>1003</v>
      </c>
      <c r="F1070" s="238">
        <v>0.12</v>
      </c>
      <c r="G1070" s="120">
        <v>38.58</v>
      </c>
      <c r="H1070" s="260">
        <f t="shared" si="7"/>
        <v>4.63</v>
      </c>
    </row>
    <row r="1071" spans="1:8" s="172" customFormat="1" ht="12.75" customHeight="1" thickBot="1">
      <c r="A1071" s="199"/>
      <c r="B1071" s="200"/>
      <c r="C1071" s="805"/>
      <c r="D1071" s="805"/>
      <c r="E1071" s="200"/>
      <c r="F1071" s="200"/>
      <c r="G1071" s="201"/>
      <c r="H1071" s="184"/>
    </row>
    <row r="1072" spans="1:8" s="88" customFormat="1" ht="5.0999999999999996" customHeight="1" thickBot="1">
      <c r="A1072" s="806"/>
      <c r="B1072" s="807"/>
      <c r="C1072" s="807"/>
      <c r="D1072" s="807"/>
      <c r="E1072" s="807"/>
      <c r="F1072" s="807"/>
      <c r="G1072" s="807"/>
      <c r="H1072" s="808"/>
    </row>
    <row r="1073" spans="1:8" s="180" customFormat="1" ht="12.75" customHeight="1">
      <c r="A1073" s="753" t="s">
        <v>970</v>
      </c>
      <c r="B1073" s="754"/>
      <c r="C1073" s="754"/>
      <c r="D1073" s="754"/>
      <c r="E1073" s="754"/>
      <c r="F1073" s="754"/>
      <c r="G1073" s="754"/>
      <c r="H1073" s="121">
        <f>SUM(H1061:H1070)</f>
        <v>193.92000000000002</v>
      </c>
    </row>
    <row r="1074" spans="1:8" s="180" customFormat="1" ht="12.75" customHeight="1">
      <c r="A1074" s="755" t="s">
        <v>969</v>
      </c>
      <c r="B1074" s="756"/>
      <c r="C1074" s="756"/>
      <c r="D1074" s="756"/>
      <c r="E1074" s="756"/>
      <c r="F1074" s="756"/>
      <c r="G1074" s="756"/>
      <c r="H1074" s="94">
        <f>H1075-H1073</f>
        <v>48.480000000000018</v>
      </c>
    </row>
    <row r="1075" spans="1:8" s="180" customFormat="1" ht="12.75" customHeight="1" thickBot="1">
      <c r="A1075" s="757" t="s">
        <v>968</v>
      </c>
      <c r="B1075" s="758"/>
      <c r="C1075" s="758"/>
      <c r="D1075" s="758"/>
      <c r="E1075" s="758"/>
      <c r="F1075" s="758"/>
      <c r="G1075" s="758"/>
      <c r="H1075" s="107">
        <f>H1073*1.25</f>
        <v>242.40000000000003</v>
      </c>
    </row>
    <row r="1076" spans="1:8" s="88" customFormat="1" ht="22.5" customHeight="1">
      <c r="A1076" s="188" t="s">
        <v>681</v>
      </c>
      <c r="B1076" s="774" t="s">
        <v>1246</v>
      </c>
      <c r="C1076" s="774"/>
      <c r="D1076" s="774"/>
      <c r="E1076" s="774"/>
      <c r="F1076" s="774"/>
      <c r="G1076" s="774"/>
      <c r="H1076" s="189" t="s">
        <v>16</v>
      </c>
    </row>
    <row r="1077" spans="1:8" s="88" customFormat="1" ht="25.5" customHeight="1" thickBot="1">
      <c r="A1077" s="84" t="s">
        <v>989</v>
      </c>
      <c r="B1077" s="190" t="s">
        <v>14</v>
      </c>
      <c r="C1077" s="825" t="s">
        <v>15</v>
      </c>
      <c r="D1077" s="825"/>
      <c r="E1077" s="191" t="s">
        <v>16</v>
      </c>
      <c r="F1077" s="191" t="s">
        <v>17</v>
      </c>
      <c r="G1077" s="191" t="s">
        <v>990</v>
      </c>
      <c r="H1077" s="192" t="s">
        <v>991</v>
      </c>
    </row>
    <row r="1078" spans="1:8" s="88" customFormat="1" ht="12.75" customHeight="1">
      <c r="A1078" s="776" t="s">
        <v>992</v>
      </c>
      <c r="B1078" s="777"/>
      <c r="C1078" s="777"/>
      <c r="D1078" s="777"/>
      <c r="E1078" s="777"/>
      <c r="F1078" s="777"/>
      <c r="G1078" s="777"/>
      <c r="H1078" s="778"/>
    </row>
    <row r="1079" spans="1:8" s="230" customFormat="1" ht="12.75" customHeight="1">
      <c r="A1079" s="280" t="s">
        <v>294</v>
      </c>
      <c r="B1079" s="281" t="s">
        <v>993</v>
      </c>
      <c r="C1079" s="760" t="s">
        <v>1049</v>
      </c>
      <c r="D1079" s="760"/>
      <c r="E1079" s="256" t="s">
        <v>1003</v>
      </c>
      <c r="F1079" s="238">
        <v>7.4999999999999997E-2</v>
      </c>
      <c r="G1079" s="120">
        <v>22.04</v>
      </c>
      <c r="H1079" s="216">
        <f>ROUND(F1079*G1079,2)</f>
        <v>1.65</v>
      </c>
    </row>
    <row r="1080" spans="1:8" s="230" customFormat="1" ht="12.75" customHeight="1">
      <c r="A1080" s="280" t="s">
        <v>588</v>
      </c>
      <c r="B1080" s="281" t="s">
        <v>995</v>
      </c>
      <c r="C1080" s="760" t="s">
        <v>1079</v>
      </c>
      <c r="D1080" s="760"/>
      <c r="E1080" s="256" t="s">
        <v>959</v>
      </c>
      <c r="F1080" s="238">
        <v>0.48</v>
      </c>
      <c r="G1080" s="120">
        <f>H2053</f>
        <v>38.950000000000003</v>
      </c>
      <c r="H1080" s="216">
        <f t="shared" ref="H1080:H1085" si="8">ROUND(F1080*G1080,2)</f>
        <v>18.7</v>
      </c>
    </row>
    <row r="1081" spans="1:8" s="230" customFormat="1" ht="12.75" customHeight="1">
      <c r="A1081" s="280">
        <v>87878</v>
      </c>
      <c r="B1081" s="281" t="s">
        <v>997</v>
      </c>
      <c r="C1081" s="760" t="s">
        <v>1080</v>
      </c>
      <c r="D1081" s="760"/>
      <c r="E1081" s="256" t="s">
        <v>959</v>
      </c>
      <c r="F1081" s="238">
        <v>0.36</v>
      </c>
      <c r="G1081" s="120">
        <v>2.78</v>
      </c>
      <c r="H1081" s="216">
        <f t="shared" si="8"/>
        <v>1</v>
      </c>
    </row>
    <row r="1082" spans="1:8" s="230" customFormat="1" ht="12.75" customHeight="1">
      <c r="A1082" s="280" t="s">
        <v>670</v>
      </c>
      <c r="B1082" s="281" t="s">
        <v>999</v>
      </c>
      <c r="C1082" s="760" t="s">
        <v>1081</v>
      </c>
      <c r="D1082" s="760"/>
      <c r="E1082" s="256" t="s">
        <v>959</v>
      </c>
      <c r="F1082" s="238">
        <v>0.36</v>
      </c>
      <c r="G1082" s="120">
        <f>H274</f>
        <v>22.89</v>
      </c>
      <c r="H1082" s="216">
        <f t="shared" si="8"/>
        <v>8.24</v>
      </c>
    </row>
    <row r="1083" spans="1:8" s="230" customFormat="1" ht="12.75" customHeight="1">
      <c r="A1083" s="280" t="s">
        <v>1082</v>
      </c>
      <c r="B1083" s="281" t="s">
        <v>1001</v>
      </c>
      <c r="C1083" s="760" t="s">
        <v>1083</v>
      </c>
      <c r="D1083" s="760"/>
      <c r="E1083" s="256" t="s">
        <v>1003</v>
      </c>
      <c r="F1083" s="238">
        <v>2.5000000000000001E-2</v>
      </c>
      <c r="G1083" s="120">
        <v>423.71</v>
      </c>
      <c r="H1083" s="216">
        <f t="shared" si="8"/>
        <v>10.59</v>
      </c>
    </row>
    <row r="1084" spans="1:8" s="230" customFormat="1" ht="12.75" customHeight="1">
      <c r="A1084" s="280" t="s">
        <v>717</v>
      </c>
      <c r="B1084" s="281" t="s">
        <v>1004</v>
      </c>
      <c r="C1084" s="760" t="s">
        <v>1084</v>
      </c>
      <c r="D1084" s="760"/>
      <c r="E1084" s="256" t="s">
        <v>1003</v>
      </c>
      <c r="F1084" s="238">
        <v>8.9999999999999993E-3</v>
      </c>
      <c r="G1084" s="120">
        <f>H301</f>
        <v>1576.6600000000003</v>
      </c>
      <c r="H1084" s="216">
        <f t="shared" si="8"/>
        <v>14.19</v>
      </c>
    </row>
    <row r="1085" spans="1:8" s="230" customFormat="1" ht="12.75" customHeight="1">
      <c r="A1085" s="280" t="s">
        <v>380</v>
      </c>
      <c r="B1085" s="281" t="s">
        <v>1085</v>
      </c>
      <c r="C1085" s="760" t="s">
        <v>1086</v>
      </c>
      <c r="D1085" s="760"/>
      <c r="E1085" s="256" t="s">
        <v>959</v>
      </c>
      <c r="F1085" s="238">
        <v>0.09</v>
      </c>
      <c r="G1085" s="120">
        <v>215.47</v>
      </c>
      <c r="H1085" s="216">
        <f t="shared" si="8"/>
        <v>19.39</v>
      </c>
    </row>
    <row r="1086" spans="1:8" s="172" customFormat="1" ht="12.75" customHeight="1" thickBot="1">
      <c r="A1086" s="199"/>
      <c r="B1086" s="200"/>
      <c r="C1086" s="805"/>
      <c r="D1086" s="805"/>
      <c r="E1086" s="200"/>
      <c r="F1086" s="200"/>
      <c r="G1086" s="201"/>
      <c r="H1086" s="184"/>
    </row>
    <row r="1087" spans="1:8" s="88" customFormat="1" ht="5.0999999999999996" customHeight="1" thickBot="1">
      <c r="A1087" s="806"/>
      <c r="B1087" s="807"/>
      <c r="C1087" s="807"/>
      <c r="D1087" s="807"/>
      <c r="E1087" s="807"/>
      <c r="F1087" s="807"/>
      <c r="G1087" s="807"/>
      <c r="H1087" s="808"/>
    </row>
    <row r="1088" spans="1:8" s="180" customFormat="1" ht="12.75" customHeight="1">
      <c r="A1088" s="753" t="s">
        <v>970</v>
      </c>
      <c r="B1088" s="754"/>
      <c r="C1088" s="754"/>
      <c r="D1088" s="754"/>
      <c r="E1088" s="754"/>
      <c r="F1088" s="754"/>
      <c r="G1088" s="754"/>
      <c r="H1088" s="121">
        <f>SUM(H1079:H1085)</f>
        <v>73.759999999999991</v>
      </c>
    </row>
    <row r="1089" spans="1:8" s="180" customFormat="1" ht="12.75" customHeight="1">
      <c r="A1089" s="755" t="s">
        <v>969</v>
      </c>
      <c r="B1089" s="756"/>
      <c r="C1089" s="756"/>
      <c r="D1089" s="756"/>
      <c r="E1089" s="756"/>
      <c r="F1089" s="756"/>
      <c r="G1089" s="756"/>
      <c r="H1089" s="94">
        <f>H1090-H1088</f>
        <v>18.439999999999998</v>
      </c>
    </row>
    <row r="1090" spans="1:8" s="180" customFormat="1" ht="12.75" customHeight="1" thickBot="1">
      <c r="A1090" s="757" t="s">
        <v>968</v>
      </c>
      <c r="B1090" s="758"/>
      <c r="C1090" s="758"/>
      <c r="D1090" s="758"/>
      <c r="E1090" s="758"/>
      <c r="F1090" s="758"/>
      <c r="G1090" s="758"/>
      <c r="H1090" s="107">
        <f>H1088*1.25</f>
        <v>92.199999999999989</v>
      </c>
    </row>
    <row r="1091" spans="1:8" s="172" customFormat="1" ht="12.75" customHeight="1" thickBot="1">
      <c r="A1091" s="108"/>
      <c r="B1091" s="109"/>
      <c r="C1091" s="108"/>
      <c r="D1091" s="108"/>
      <c r="E1091" s="108"/>
      <c r="F1091" s="108"/>
      <c r="G1091" s="108"/>
      <c r="H1091" s="119"/>
    </row>
    <row r="1092" spans="1:8" s="88" customFormat="1" ht="16.5" customHeight="1">
      <c r="A1092" s="188" t="s">
        <v>696</v>
      </c>
      <c r="B1092" s="774" t="s">
        <v>1247</v>
      </c>
      <c r="C1092" s="774"/>
      <c r="D1092" s="774"/>
      <c r="E1092" s="774"/>
      <c r="F1092" s="774"/>
      <c r="G1092" s="774"/>
      <c r="H1092" s="189" t="s">
        <v>16</v>
      </c>
    </row>
    <row r="1093" spans="1:8" s="88" customFormat="1" ht="25.5" customHeight="1" thickBot="1">
      <c r="A1093" s="84" t="s">
        <v>989</v>
      </c>
      <c r="B1093" s="190" t="s">
        <v>14</v>
      </c>
      <c r="C1093" s="825" t="s">
        <v>15</v>
      </c>
      <c r="D1093" s="825"/>
      <c r="E1093" s="191" t="s">
        <v>16</v>
      </c>
      <c r="F1093" s="191" t="s">
        <v>17</v>
      </c>
      <c r="G1093" s="191" t="s">
        <v>990</v>
      </c>
      <c r="H1093" s="192" t="s">
        <v>991</v>
      </c>
    </row>
    <row r="1094" spans="1:8" s="88" customFormat="1" ht="12.75" customHeight="1">
      <c r="A1094" s="776"/>
      <c r="B1094" s="777"/>
      <c r="C1094" s="777"/>
      <c r="D1094" s="777"/>
      <c r="E1094" s="777"/>
      <c r="F1094" s="777"/>
      <c r="G1094" s="777"/>
      <c r="H1094" s="778"/>
    </row>
    <row r="1095" spans="1:8" s="230" customFormat="1" ht="12.75" customHeight="1">
      <c r="A1095" s="282">
        <v>88264</v>
      </c>
      <c r="B1095" s="262" t="s">
        <v>993</v>
      </c>
      <c r="C1095" s="760" t="s">
        <v>1161</v>
      </c>
      <c r="D1095" s="760"/>
      <c r="E1095" s="263" t="s">
        <v>1034</v>
      </c>
      <c r="F1095" s="238">
        <v>48</v>
      </c>
      <c r="G1095" s="120">
        <v>13.77</v>
      </c>
      <c r="H1095" s="260">
        <f>ROUND(F1095*G1095,2)</f>
        <v>660.96</v>
      </c>
    </row>
    <row r="1096" spans="1:8" s="230" customFormat="1" ht="12.75" customHeight="1">
      <c r="A1096" s="282">
        <v>88247</v>
      </c>
      <c r="B1096" s="262" t="s">
        <v>995</v>
      </c>
      <c r="C1096" s="760" t="s">
        <v>1248</v>
      </c>
      <c r="D1096" s="760"/>
      <c r="E1096" s="263" t="s">
        <v>1034</v>
      </c>
      <c r="F1096" s="238">
        <v>48</v>
      </c>
      <c r="G1096" s="120">
        <v>11.3</v>
      </c>
      <c r="H1096" s="260">
        <f>ROUND(F1096*G1096,2)</f>
        <v>542.4</v>
      </c>
    </row>
    <row r="1097" spans="1:8" s="230" customFormat="1" ht="12.75" customHeight="1">
      <c r="A1097" s="146">
        <v>88316</v>
      </c>
      <c r="B1097" s="262" t="s">
        <v>997</v>
      </c>
      <c r="C1097" s="844" t="s">
        <v>1035</v>
      </c>
      <c r="D1097" s="844"/>
      <c r="E1097" s="256" t="s">
        <v>1034</v>
      </c>
      <c r="F1097" s="238">
        <v>48</v>
      </c>
      <c r="G1097" s="120">
        <v>11.02</v>
      </c>
      <c r="H1097" s="216">
        <f>ROUND(F1097*G1097,2)</f>
        <v>528.96</v>
      </c>
    </row>
    <row r="1098" spans="1:8" s="230" customFormat="1" ht="12.75" customHeight="1">
      <c r="A1098" s="762" t="s">
        <v>1016</v>
      </c>
      <c r="B1098" s="763"/>
      <c r="C1098" s="763"/>
      <c r="D1098" s="763"/>
      <c r="E1098" s="763"/>
      <c r="F1098" s="763"/>
      <c r="G1098" s="763"/>
      <c r="H1098" s="764"/>
    </row>
    <row r="1099" spans="1:8" s="230" customFormat="1" ht="12.75" customHeight="1">
      <c r="A1099" s="282" t="s">
        <v>138</v>
      </c>
      <c r="B1099" s="262" t="s">
        <v>1017</v>
      </c>
      <c r="C1099" s="760" t="s">
        <v>1249</v>
      </c>
      <c r="D1099" s="760"/>
      <c r="E1099" s="263" t="s">
        <v>16</v>
      </c>
      <c r="F1099" s="238">
        <v>1</v>
      </c>
      <c r="G1099" s="120">
        <v>14210.64</v>
      </c>
      <c r="H1099" s="260">
        <f>ROUND(F1099*G1099,2)</f>
        <v>14210.64</v>
      </c>
    </row>
    <row r="1100" spans="1:8" s="172" customFormat="1" ht="12.75" customHeight="1" thickBot="1">
      <c r="A1100" s="199"/>
      <c r="B1100" s="200"/>
      <c r="C1100" s="805"/>
      <c r="D1100" s="805"/>
      <c r="E1100" s="200"/>
      <c r="F1100" s="200"/>
      <c r="G1100" s="201"/>
      <c r="H1100" s="184"/>
    </row>
    <row r="1101" spans="1:8" s="88" customFormat="1" ht="5.0999999999999996" customHeight="1" thickBot="1">
      <c r="A1101" s="806"/>
      <c r="B1101" s="807"/>
      <c r="C1101" s="807"/>
      <c r="D1101" s="807"/>
      <c r="E1101" s="807"/>
      <c r="F1101" s="807"/>
      <c r="G1101" s="807"/>
      <c r="H1101" s="808"/>
    </row>
    <row r="1102" spans="1:8" s="180" customFormat="1" ht="12.75" customHeight="1">
      <c r="A1102" s="753" t="s">
        <v>970</v>
      </c>
      <c r="B1102" s="754"/>
      <c r="C1102" s="754"/>
      <c r="D1102" s="754"/>
      <c r="E1102" s="754"/>
      <c r="F1102" s="754"/>
      <c r="G1102" s="754"/>
      <c r="H1102" s="121">
        <f>SUM(H1095:H1099)</f>
        <v>15942.96</v>
      </c>
    </row>
    <row r="1103" spans="1:8" s="180" customFormat="1" ht="12.75" customHeight="1">
      <c r="A1103" s="755" t="s">
        <v>969</v>
      </c>
      <c r="B1103" s="756"/>
      <c r="C1103" s="756"/>
      <c r="D1103" s="756"/>
      <c r="E1103" s="756"/>
      <c r="F1103" s="756"/>
      <c r="G1103" s="756"/>
      <c r="H1103" s="94">
        <f>H1104-H1102</f>
        <v>3985.739999999998</v>
      </c>
    </row>
    <row r="1104" spans="1:8" s="180" customFormat="1" ht="12.75" customHeight="1" thickBot="1">
      <c r="A1104" s="757" t="s">
        <v>968</v>
      </c>
      <c r="B1104" s="758"/>
      <c r="C1104" s="758"/>
      <c r="D1104" s="758"/>
      <c r="E1104" s="758"/>
      <c r="F1104" s="758"/>
      <c r="G1104" s="758"/>
      <c r="H1104" s="107">
        <f>H1102*1.25</f>
        <v>19928.699999999997</v>
      </c>
    </row>
    <row r="1105" spans="1:8" s="172" customFormat="1" ht="12.75" customHeight="1" thickBot="1">
      <c r="A1105" s="170"/>
      <c r="B1105" s="170"/>
      <c r="C1105" s="171"/>
      <c r="H1105" s="173"/>
    </row>
    <row r="1106" spans="1:8" s="88" customFormat="1" ht="15.75" customHeight="1">
      <c r="A1106" s="188" t="s">
        <v>699</v>
      </c>
      <c r="B1106" s="774" t="s">
        <v>1250</v>
      </c>
      <c r="C1106" s="774"/>
      <c r="D1106" s="774"/>
      <c r="E1106" s="774"/>
      <c r="F1106" s="774"/>
      <c r="G1106" s="774"/>
      <c r="H1106" s="189" t="s">
        <v>16</v>
      </c>
    </row>
    <row r="1107" spans="1:8" s="88" customFormat="1" ht="25.5" customHeight="1" thickBot="1">
      <c r="A1107" s="84" t="s">
        <v>989</v>
      </c>
      <c r="B1107" s="190" t="s">
        <v>14</v>
      </c>
      <c r="C1107" s="825" t="s">
        <v>15</v>
      </c>
      <c r="D1107" s="825"/>
      <c r="E1107" s="191" t="s">
        <v>16</v>
      </c>
      <c r="F1107" s="191" t="s">
        <v>17</v>
      </c>
      <c r="G1107" s="191" t="s">
        <v>990</v>
      </c>
      <c r="H1107" s="192" t="s">
        <v>991</v>
      </c>
    </row>
    <row r="1108" spans="1:8" s="88" customFormat="1" ht="12.75" customHeight="1">
      <c r="A1108" s="776" t="s">
        <v>1032</v>
      </c>
      <c r="B1108" s="777"/>
      <c r="C1108" s="777"/>
      <c r="D1108" s="777"/>
      <c r="E1108" s="777"/>
      <c r="F1108" s="777"/>
      <c r="G1108" s="777"/>
      <c r="H1108" s="778"/>
    </row>
    <row r="1109" spans="1:8" s="230" customFormat="1" ht="12.75" customHeight="1">
      <c r="A1109" s="282">
        <v>88264</v>
      </c>
      <c r="B1109" s="262" t="s">
        <v>993</v>
      </c>
      <c r="C1109" s="760" t="s">
        <v>1161</v>
      </c>
      <c r="D1109" s="760"/>
      <c r="E1109" s="256" t="s">
        <v>1034</v>
      </c>
      <c r="F1109" s="238">
        <v>5</v>
      </c>
      <c r="G1109" s="120">
        <v>13.77</v>
      </c>
      <c r="H1109" s="216">
        <f>ROUND(F1109*G1109,2)</f>
        <v>68.849999999999994</v>
      </c>
    </row>
    <row r="1110" spans="1:8" s="230" customFormat="1" ht="12.75" customHeight="1">
      <c r="A1110" s="146">
        <v>88316</v>
      </c>
      <c r="B1110" s="262" t="s">
        <v>997</v>
      </c>
      <c r="C1110" s="844" t="s">
        <v>1035</v>
      </c>
      <c r="D1110" s="844"/>
      <c r="E1110" s="256" t="s">
        <v>1034</v>
      </c>
      <c r="F1110" s="238">
        <v>5</v>
      </c>
      <c r="G1110" s="120">
        <v>11.02</v>
      </c>
      <c r="H1110" s="216">
        <f t="shared" ref="H1110:H1116" si="9">ROUND(F1110*G1110,2)</f>
        <v>55.1</v>
      </c>
    </row>
    <row r="1111" spans="1:8" s="279" customFormat="1" ht="12.75" customHeight="1">
      <c r="A1111" s="762" t="s">
        <v>1016</v>
      </c>
      <c r="B1111" s="763"/>
      <c r="C1111" s="763"/>
      <c r="D1111" s="763"/>
      <c r="E1111" s="763"/>
      <c r="F1111" s="763"/>
      <c r="G1111" s="763"/>
      <c r="H1111" s="764"/>
    </row>
    <row r="1112" spans="1:8" s="230" customFormat="1" ht="25.5" customHeight="1">
      <c r="A1112" s="280">
        <v>4274</v>
      </c>
      <c r="B1112" s="281" t="s">
        <v>1017</v>
      </c>
      <c r="C1112" s="760" t="s">
        <v>1251</v>
      </c>
      <c r="D1112" s="760"/>
      <c r="E1112" s="256" t="s">
        <v>16</v>
      </c>
      <c r="F1112" s="238">
        <v>1</v>
      </c>
      <c r="G1112" s="120">
        <v>67.400000000000006</v>
      </c>
      <c r="H1112" s="216">
        <f t="shared" si="9"/>
        <v>67.400000000000006</v>
      </c>
    </row>
    <row r="1113" spans="1:8" s="230" customFormat="1" ht="12.75" customHeight="1">
      <c r="A1113" s="280">
        <v>7583</v>
      </c>
      <c r="B1113" s="281" t="s">
        <v>1020</v>
      </c>
      <c r="C1113" s="760" t="s">
        <v>1252</v>
      </c>
      <c r="D1113" s="760"/>
      <c r="E1113" s="256" t="s">
        <v>16</v>
      </c>
      <c r="F1113" s="238">
        <v>4</v>
      </c>
      <c r="G1113" s="120">
        <v>0.4</v>
      </c>
      <c r="H1113" s="216">
        <f t="shared" si="9"/>
        <v>1.6</v>
      </c>
    </row>
    <row r="1114" spans="1:8" s="230" customFormat="1" ht="12.75" customHeight="1">
      <c r="A1114" s="280">
        <v>11854</v>
      </c>
      <c r="B1114" s="281" t="s">
        <v>1060</v>
      </c>
      <c r="C1114" s="760" t="s">
        <v>1253</v>
      </c>
      <c r="D1114" s="760"/>
      <c r="E1114" s="256" t="s">
        <v>16</v>
      </c>
      <c r="F1114" s="238">
        <v>3</v>
      </c>
      <c r="G1114" s="120">
        <v>2.86</v>
      </c>
      <c r="H1114" s="216">
        <f t="shared" si="9"/>
        <v>8.58</v>
      </c>
    </row>
    <row r="1115" spans="1:8" s="230" customFormat="1" ht="25.5" customHeight="1">
      <c r="A1115" s="280">
        <v>3396</v>
      </c>
      <c r="B1115" s="281" t="s">
        <v>1062</v>
      </c>
      <c r="C1115" s="760" t="s">
        <v>1254</v>
      </c>
      <c r="D1115" s="760"/>
      <c r="E1115" s="256" t="s">
        <v>16</v>
      </c>
      <c r="F1115" s="238">
        <v>3</v>
      </c>
      <c r="G1115" s="120">
        <v>3.66</v>
      </c>
      <c r="H1115" s="216">
        <f t="shared" si="9"/>
        <v>10.98</v>
      </c>
    </row>
    <row r="1116" spans="1:8" s="230" customFormat="1" ht="12.75" customHeight="1">
      <c r="A1116" s="280">
        <v>10956</v>
      </c>
      <c r="B1116" s="281" t="s">
        <v>1064</v>
      </c>
      <c r="C1116" s="760" t="s">
        <v>1255</v>
      </c>
      <c r="D1116" s="760"/>
      <c r="E1116" s="256" t="s">
        <v>16</v>
      </c>
      <c r="F1116" s="238">
        <v>1</v>
      </c>
      <c r="G1116" s="120">
        <v>75.14</v>
      </c>
      <c r="H1116" s="216">
        <f t="shared" si="9"/>
        <v>75.14</v>
      </c>
    </row>
    <row r="1117" spans="1:8" s="230" customFormat="1" ht="25.5" customHeight="1">
      <c r="A1117" s="280">
        <v>7696</v>
      </c>
      <c r="B1117" s="281" t="s">
        <v>1103</v>
      </c>
      <c r="C1117" s="760" t="s">
        <v>1256</v>
      </c>
      <c r="D1117" s="760"/>
      <c r="E1117" s="256" t="s">
        <v>958</v>
      </c>
      <c r="F1117" s="238">
        <v>3</v>
      </c>
      <c r="G1117" s="120">
        <v>36.229999999999997</v>
      </c>
      <c r="H1117" s="216">
        <f>ROUND(F1117*G1117,2)</f>
        <v>108.69</v>
      </c>
    </row>
    <row r="1118" spans="1:8" s="230" customFormat="1" ht="25.5" customHeight="1">
      <c r="A1118" s="280">
        <v>12358</v>
      </c>
      <c r="B1118" s="281" t="s">
        <v>1106</v>
      </c>
      <c r="C1118" s="760" t="s">
        <v>1257</v>
      </c>
      <c r="D1118" s="760"/>
      <c r="E1118" s="256" t="s">
        <v>16</v>
      </c>
      <c r="F1118" s="238">
        <v>1</v>
      </c>
      <c r="G1118" s="120">
        <v>155.08000000000001</v>
      </c>
      <c r="H1118" s="216">
        <f>ROUND(F1118*G1118,2)</f>
        <v>155.08000000000001</v>
      </c>
    </row>
    <row r="1119" spans="1:8" s="172" customFormat="1" ht="12.75" customHeight="1" thickBot="1">
      <c r="A1119" s="199"/>
      <c r="B1119" s="200"/>
      <c r="C1119" s="805"/>
      <c r="D1119" s="805"/>
      <c r="E1119" s="200"/>
      <c r="F1119" s="200"/>
      <c r="G1119" s="201"/>
      <c r="H1119" s="184"/>
    </row>
    <row r="1120" spans="1:8" s="88" customFormat="1" ht="5.0999999999999996" customHeight="1" thickBot="1">
      <c r="A1120" s="806"/>
      <c r="B1120" s="807"/>
      <c r="C1120" s="807"/>
      <c r="D1120" s="807"/>
      <c r="E1120" s="807"/>
      <c r="F1120" s="807"/>
      <c r="G1120" s="807"/>
      <c r="H1120" s="808"/>
    </row>
    <row r="1121" spans="1:8" s="180" customFormat="1" ht="12.75" customHeight="1">
      <c r="A1121" s="753" t="s">
        <v>970</v>
      </c>
      <c r="B1121" s="754"/>
      <c r="C1121" s="754"/>
      <c r="D1121" s="754"/>
      <c r="E1121" s="754"/>
      <c r="F1121" s="754"/>
      <c r="G1121" s="754"/>
      <c r="H1121" s="121">
        <f>SUM(H1109:H1118)</f>
        <v>551.41999999999996</v>
      </c>
    </row>
    <row r="1122" spans="1:8" s="180" customFormat="1" ht="12.75" customHeight="1">
      <c r="A1122" s="755" t="s">
        <v>969</v>
      </c>
      <c r="B1122" s="756"/>
      <c r="C1122" s="756"/>
      <c r="D1122" s="756"/>
      <c r="E1122" s="756"/>
      <c r="F1122" s="756"/>
      <c r="G1122" s="756"/>
      <c r="H1122" s="94">
        <f>H1123-H1121</f>
        <v>137.85500000000002</v>
      </c>
    </row>
    <row r="1123" spans="1:8" s="180" customFormat="1" ht="12.75" customHeight="1" thickBot="1">
      <c r="A1123" s="757" t="s">
        <v>968</v>
      </c>
      <c r="B1123" s="758"/>
      <c r="C1123" s="758"/>
      <c r="D1123" s="758"/>
      <c r="E1123" s="758"/>
      <c r="F1123" s="758"/>
      <c r="G1123" s="758"/>
      <c r="H1123" s="107">
        <f>H1121*1.25</f>
        <v>689.27499999999998</v>
      </c>
    </row>
    <row r="1124" spans="1:8" s="172" customFormat="1" ht="12.75" customHeight="1" thickBot="1">
      <c r="A1124" s="170"/>
      <c r="B1124" s="170"/>
      <c r="C1124" s="171"/>
      <c r="H1124" s="173"/>
    </row>
    <row r="1125" spans="1:8" s="88" customFormat="1" ht="19.5" customHeight="1">
      <c r="A1125" s="188" t="s">
        <v>725</v>
      </c>
      <c r="B1125" s="774" t="s">
        <v>1258</v>
      </c>
      <c r="C1125" s="774"/>
      <c r="D1125" s="774"/>
      <c r="E1125" s="774"/>
      <c r="F1125" s="774"/>
      <c r="G1125" s="774"/>
      <c r="H1125" s="189" t="s">
        <v>958</v>
      </c>
    </row>
    <row r="1126" spans="1:8" s="88" customFormat="1" ht="25.5" customHeight="1" thickBot="1">
      <c r="A1126" s="84" t="s">
        <v>989</v>
      </c>
      <c r="B1126" s="190" t="s">
        <v>14</v>
      </c>
      <c r="C1126" s="825" t="s">
        <v>15</v>
      </c>
      <c r="D1126" s="825"/>
      <c r="E1126" s="191" t="s">
        <v>16</v>
      </c>
      <c r="F1126" s="191" t="s">
        <v>17</v>
      </c>
      <c r="G1126" s="191" t="s">
        <v>990</v>
      </c>
      <c r="H1126" s="192" t="s">
        <v>991</v>
      </c>
    </row>
    <row r="1127" spans="1:8" s="88" customFormat="1" ht="12.75" customHeight="1">
      <c r="A1127" s="776" t="s">
        <v>992</v>
      </c>
      <c r="B1127" s="777"/>
      <c r="C1127" s="777"/>
      <c r="D1127" s="777"/>
      <c r="E1127" s="777"/>
      <c r="F1127" s="777"/>
      <c r="G1127" s="777"/>
      <c r="H1127" s="778"/>
    </row>
    <row r="1128" spans="1:8" s="230" customFormat="1" ht="12.75" customHeight="1">
      <c r="A1128" s="280" t="s">
        <v>588</v>
      </c>
      <c r="B1128" s="281" t="s">
        <v>993</v>
      </c>
      <c r="C1128" s="760" t="s">
        <v>1079</v>
      </c>
      <c r="D1128" s="760"/>
      <c r="E1128" s="256" t="s">
        <v>959</v>
      </c>
      <c r="F1128" s="238">
        <v>1.95</v>
      </c>
      <c r="G1128" s="120">
        <f>H2053</f>
        <v>38.950000000000003</v>
      </c>
      <c r="H1128" s="216">
        <f t="shared" ref="H1128:H1137" si="10">ROUND(F1128*G1128,2)</f>
        <v>75.95</v>
      </c>
    </row>
    <row r="1129" spans="1:8" s="230" customFormat="1" ht="12.75" customHeight="1">
      <c r="A1129" s="280">
        <v>73361</v>
      </c>
      <c r="B1129" s="281" t="s">
        <v>995</v>
      </c>
      <c r="C1129" s="760" t="s">
        <v>1236</v>
      </c>
      <c r="D1129" s="760"/>
      <c r="E1129" s="256" t="s">
        <v>1003</v>
      </c>
      <c r="F1129" s="238">
        <v>0.02</v>
      </c>
      <c r="G1129" s="120">
        <v>379.51</v>
      </c>
      <c r="H1129" s="216">
        <f t="shared" si="10"/>
        <v>7.59</v>
      </c>
    </row>
    <row r="1130" spans="1:8" s="230" customFormat="1" ht="12.75" customHeight="1">
      <c r="A1130" s="280" t="s">
        <v>670</v>
      </c>
      <c r="B1130" s="281" t="s">
        <v>997</v>
      </c>
      <c r="C1130" s="760" t="s">
        <v>1237</v>
      </c>
      <c r="D1130" s="760"/>
      <c r="E1130" s="256" t="s">
        <v>959</v>
      </c>
      <c r="F1130" s="238">
        <v>2</v>
      </c>
      <c r="G1130" s="120">
        <f>H274</f>
        <v>22.89</v>
      </c>
      <c r="H1130" s="216">
        <f t="shared" si="10"/>
        <v>45.78</v>
      </c>
    </row>
    <row r="1131" spans="1:8" s="230" customFormat="1" ht="12.75" customHeight="1">
      <c r="A1131" s="205">
        <v>87878</v>
      </c>
      <c r="B1131" s="281" t="s">
        <v>999</v>
      </c>
      <c r="C1131" s="760" t="s">
        <v>1080</v>
      </c>
      <c r="D1131" s="760"/>
      <c r="E1131" s="256" t="s">
        <v>959</v>
      </c>
      <c r="F1131" s="238">
        <v>3.75</v>
      </c>
      <c r="G1131" s="120">
        <v>2.78</v>
      </c>
      <c r="H1131" s="216">
        <f t="shared" si="10"/>
        <v>10.43</v>
      </c>
    </row>
    <row r="1132" spans="1:8" s="230" customFormat="1" ht="12.75" customHeight="1">
      <c r="A1132" s="280" t="s">
        <v>1238</v>
      </c>
      <c r="B1132" s="281" t="s">
        <v>1001</v>
      </c>
      <c r="C1132" s="760" t="s">
        <v>1239</v>
      </c>
      <c r="D1132" s="760"/>
      <c r="E1132" s="256" t="s">
        <v>959</v>
      </c>
      <c r="F1132" s="238">
        <v>3.75</v>
      </c>
      <c r="G1132" s="120">
        <v>5.29</v>
      </c>
      <c r="H1132" s="216">
        <f t="shared" si="10"/>
        <v>19.84</v>
      </c>
    </row>
    <row r="1133" spans="1:8" s="230" customFormat="1" ht="12.75" customHeight="1">
      <c r="A1133" s="280">
        <v>73361</v>
      </c>
      <c r="B1133" s="281" t="s">
        <v>1004</v>
      </c>
      <c r="C1133" s="760" t="s">
        <v>1042</v>
      </c>
      <c r="D1133" s="760"/>
      <c r="E1133" s="256" t="s">
        <v>1003</v>
      </c>
      <c r="F1133" s="238">
        <v>0.12</v>
      </c>
      <c r="G1133" s="120">
        <v>379.51</v>
      </c>
      <c r="H1133" s="216">
        <f t="shared" si="10"/>
        <v>45.54</v>
      </c>
    </row>
    <row r="1134" spans="1:8" s="230" customFormat="1" ht="12.75" customHeight="1">
      <c r="A1134" s="280" t="s">
        <v>1082</v>
      </c>
      <c r="B1134" s="281" t="s">
        <v>1085</v>
      </c>
      <c r="C1134" s="760" t="s">
        <v>1259</v>
      </c>
      <c r="D1134" s="760"/>
      <c r="E1134" s="256" t="s">
        <v>1003</v>
      </c>
      <c r="F1134" s="238">
        <v>0.01</v>
      </c>
      <c r="G1134" s="120">
        <v>423.71</v>
      </c>
      <c r="H1134" s="216">
        <f t="shared" si="10"/>
        <v>4.24</v>
      </c>
    </row>
    <row r="1135" spans="1:8" s="230" customFormat="1" ht="12.75" customHeight="1">
      <c r="A1135" s="280" t="s">
        <v>1241</v>
      </c>
      <c r="B1135" s="281" t="s">
        <v>1243</v>
      </c>
      <c r="C1135" s="760" t="s">
        <v>1242</v>
      </c>
      <c r="D1135" s="760"/>
      <c r="E1135" s="256" t="s">
        <v>959</v>
      </c>
      <c r="F1135" s="238">
        <v>0.12</v>
      </c>
      <c r="G1135" s="120">
        <v>18.23</v>
      </c>
      <c r="H1135" s="216">
        <f t="shared" si="10"/>
        <v>2.19</v>
      </c>
    </row>
    <row r="1136" spans="1:8" s="230" customFormat="1" ht="12.75" customHeight="1">
      <c r="A1136" s="280" t="s">
        <v>354</v>
      </c>
      <c r="B1136" s="281" t="s">
        <v>1245</v>
      </c>
      <c r="C1136" s="760" t="s">
        <v>1244</v>
      </c>
      <c r="D1136" s="760"/>
      <c r="E1136" s="256" t="s">
        <v>1091</v>
      </c>
      <c r="F1136" s="238">
        <v>0.26379999999999998</v>
      </c>
      <c r="G1136" s="120">
        <v>6.44</v>
      </c>
      <c r="H1136" s="216">
        <f t="shared" si="10"/>
        <v>1.7</v>
      </c>
    </row>
    <row r="1137" spans="1:8" s="230" customFormat="1" ht="12.75" customHeight="1">
      <c r="A1137" s="280" t="s">
        <v>925</v>
      </c>
      <c r="B1137" s="281" t="s">
        <v>1260</v>
      </c>
      <c r="C1137" s="760" t="s">
        <v>1049</v>
      </c>
      <c r="D1137" s="760"/>
      <c r="E1137" s="256" t="s">
        <v>1003</v>
      </c>
      <c r="F1137" s="238">
        <v>0.12</v>
      </c>
      <c r="G1137" s="120">
        <v>38.58</v>
      </c>
      <c r="H1137" s="216">
        <f t="shared" si="10"/>
        <v>4.63</v>
      </c>
    </row>
    <row r="1138" spans="1:8" s="172" customFormat="1" ht="12.75" customHeight="1" thickBot="1">
      <c r="A1138" s="199"/>
      <c r="B1138" s="200"/>
      <c r="C1138" s="805"/>
      <c r="D1138" s="805"/>
      <c r="E1138" s="200"/>
      <c r="F1138" s="200"/>
      <c r="G1138" s="201"/>
      <c r="H1138" s="184"/>
    </row>
    <row r="1139" spans="1:8" s="88" customFormat="1" ht="5.0999999999999996" customHeight="1" thickBot="1">
      <c r="A1139" s="806"/>
      <c r="B1139" s="807"/>
      <c r="C1139" s="807"/>
      <c r="D1139" s="807"/>
      <c r="E1139" s="807"/>
      <c r="F1139" s="807"/>
      <c r="G1139" s="807"/>
      <c r="H1139" s="808"/>
    </row>
    <row r="1140" spans="1:8" s="180" customFormat="1" ht="12.75" customHeight="1">
      <c r="A1140" s="753" t="s">
        <v>970</v>
      </c>
      <c r="B1140" s="754"/>
      <c r="C1140" s="754"/>
      <c r="D1140" s="754"/>
      <c r="E1140" s="754"/>
      <c r="F1140" s="754"/>
      <c r="G1140" s="754"/>
      <c r="H1140" s="121">
        <f>SUM(H1128:H1137)</f>
        <v>217.89</v>
      </c>
    </row>
    <row r="1141" spans="1:8" s="180" customFormat="1" ht="12.75" customHeight="1">
      <c r="A1141" s="755" t="s">
        <v>969</v>
      </c>
      <c r="B1141" s="756"/>
      <c r="C1141" s="756"/>
      <c r="D1141" s="756"/>
      <c r="E1141" s="756"/>
      <c r="F1141" s="756"/>
      <c r="G1141" s="756"/>
      <c r="H1141" s="94">
        <f>H1142-H1140</f>
        <v>54.472499999999968</v>
      </c>
    </row>
    <row r="1142" spans="1:8" s="180" customFormat="1" ht="12.75" customHeight="1" thickBot="1">
      <c r="A1142" s="757" t="s">
        <v>968</v>
      </c>
      <c r="B1142" s="758"/>
      <c r="C1142" s="758"/>
      <c r="D1142" s="758"/>
      <c r="E1142" s="758"/>
      <c r="F1142" s="758"/>
      <c r="G1142" s="758"/>
      <c r="H1142" s="107">
        <f>H1140*1.25</f>
        <v>272.36249999999995</v>
      </c>
    </row>
    <row r="1143" spans="1:8" s="172" customFormat="1" ht="12.75" customHeight="1" thickBot="1">
      <c r="A1143" s="170"/>
      <c r="B1143" s="170"/>
      <c r="C1143" s="171"/>
      <c r="H1143" s="173"/>
    </row>
    <row r="1144" spans="1:8" s="88" customFormat="1" ht="25.5" customHeight="1">
      <c r="A1144" s="188" t="s">
        <v>780</v>
      </c>
      <c r="B1144" s="774" t="s">
        <v>1261</v>
      </c>
      <c r="C1144" s="774"/>
      <c r="D1144" s="774"/>
      <c r="E1144" s="774"/>
      <c r="F1144" s="774"/>
      <c r="G1144" s="774"/>
      <c r="H1144" s="189" t="s">
        <v>16</v>
      </c>
    </row>
    <row r="1145" spans="1:8" s="88" customFormat="1" ht="25.5" customHeight="1" thickBot="1">
      <c r="A1145" s="84" t="s">
        <v>989</v>
      </c>
      <c r="B1145" s="190" t="s">
        <v>14</v>
      </c>
      <c r="C1145" s="825" t="s">
        <v>15</v>
      </c>
      <c r="D1145" s="825"/>
      <c r="E1145" s="191" t="s">
        <v>16</v>
      </c>
      <c r="F1145" s="191" t="s">
        <v>17</v>
      </c>
      <c r="G1145" s="191" t="s">
        <v>990</v>
      </c>
      <c r="H1145" s="192" t="s">
        <v>991</v>
      </c>
    </row>
    <row r="1146" spans="1:8" s="88" customFormat="1" ht="12.75" customHeight="1">
      <c r="A1146" s="776" t="s">
        <v>992</v>
      </c>
      <c r="B1146" s="777"/>
      <c r="C1146" s="777"/>
      <c r="D1146" s="777"/>
      <c r="E1146" s="777"/>
      <c r="F1146" s="777"/>
      <c r="G1146" s="777"/>
      <c r="H1146" s="778"/>
    </row>
    <row r="1147" spans="1:8" s="230" customFormat="1" ht="12.75" customHeight="1">
      <c r="A1147" s="280" t="s">
        <v>294</v>
      </c>
      <c r="B1147" s="281" t="s">
        <v>993</v>
      </c>
      <c r="C1147" s="760" t="s">
        <v>1262</v>
      </c>
      <c r="D1147" s="760"/>
      <c r="E1147" s="256" t="s">
        <v>1003</v>
      </c>
      <c r="F1147" s="238">
        <v>14.41</v>
      </c>
      <c r="G1147" s="120">
        <v>22.04</v>
      </c>
      <c r="H1147" s="216">
        <f>ROUND(F1147*G1147,2)</f>
        <v>317.60000000000002</v>
      </c>
    </row>
    <row r="1148" spans="1:8" s="230" customFormat="1" ht="12.75" customHeight="1">
      <c r="A1148" s="280" t="s">
        <v>717</v>
      </c>
      <c r="B1148" s="281" t="s">
        <v>995</v>
      </c>
      <c r="C1148" s="760" t="s">
        <v>1263</v>
      </c>
      <c r="D1148" s="760"/>
      <c r="E1148" s="256" t="s">
        <v>1003</v>
      </c>
      <c r="F1148" s="238">
        <v>3.23</v>
      </c>
      <c r="G1148" s="120">
        <f>H301</f>
        <v>1576.6600000000003</v>
      </c>
      <c r="H1148" s="216">
        <f>ROUND(F1148*G1148,2)</f>
        <v>5092.6099999999997</v>
      </c>
    </row>
    <row r="1149" spans="1:8" s="230" customFormat="1" ht="12.75" customHeight="1">
      <c r="A1149" s="280">
        <v>73611</v>
      </c>
      <c r="B1149" s="281" t="s">
        <v>997</v>
      </c>
      <c r="C1149" s="760" t="s">
        <v>1264</v>
      </c>
      <c r="D1149" s="760"/>
      <c r="E1149" s="256" t="s">
        <v>1003</v>
      </c>
      <c r="F1149" s="238">
        <v>2.8</v>
      </c>
      <c r="G1149" s="120">
        <v>346.18</v>
      </c>
      <c r="H1149" s="216">
        <f>ROUND(F1149*G1149,2)</f>
        <v>969.3</v>
      </c>
    </row>
    <row r="1150" spans="1:8" s="172" customFormat="1" ht="12.75" customHeight="1" thickBot="1">
      <c r="A1150" s="199"/>
      <c r="B1150" s="200"/>
      <c r="C1150" s="805"/>
      <c r="D1150" s="805"/>
      <c r="E1150" s="200"/>
      <c r="F1150" s="200"/>
      <c r="G1150" s="201"/>
      <c r="H1150" s="184"/>
    </row>
    <row r="1151" spans="1:8" s="88" customFormat="1" ht="5.0999999999999996" customHeight="1" thickBot="1">
      <c r="A1151" s="806"/>
      <c r="B1151" s="807"/>
      <c r="C1151" s="807"/>
      <c r="D1151" s="807"/>
      <c r="E1151" s="807"/>
      <c r="F1151" s="807"/>
      <c r="G1151" s="807"/>
      <c r="H1151" s="808"/>
    </row>
    <row r="1152" spans="1:8" s="180" customFormat="1" ht="12.75" customHeight="1">
      <c r="A1152" s="753" t="s">
        <v>970</v>
      </c>
      <c r="B1152" s="754"/>
      <c r="C1152" s="754"/>
      <c r="D1152" s="754"/>
      <c r="E1152" s="754"/>
      <c r="F1152" s="754"/>
      <c r="G1152" s="754"/>
      <c r="H1152" s="121">
        <f>SUM(H1147:H1149)</f>
        <v>6379.51</v>
      </c>
    </row>
    <row r="1153" spans="1:8" s="180" customFormat="1" ht="12.75" customHeight="1">
      <c r="A1153" s="755" t="s">
        <v>969</v>
      </c>
      <c r="B1153" s="756"/>
      <c r="C1153" s="756"/>
      <c r="D1153" s="756"/>
      <c r="E1153" s="756"/>
      <c r="F1153" s="756"/>
      <c r="G1153" s="756"/>
      <c r="H1153" s="94">
        <f>H1154-H1152</f>
        <v>1594.8775000000005</v>
      </c>
    </row>
    <row r="1154" spans="1:8" s="180" customFormat="1" ht="12.75" customHeight="1" thickBot="1">
      <c r="A1154" s="757" t="s">
        <v>968</v>
      </c>
      <c r="B1154" s="758"/>
      <c r="C1154" s="758"/>
      <c r="D1154" s="758"/>
      <c r="E1154" s="758"/>
      <c r="F1154" s="758"/>
      <c r="G1154" s="758"/>
      <c r="H1154" s="107">
        <f>H1152*1.25</f>
        <v>7974.3875000000007</v>
      </c>
    </row>
    <row r="1155" spans="1:8" s="172" customFormat="1" ht="12.75" customHeight="1">
      <c r="A1155" s="108"/>
      <c r="B1155" s="109"/>
      <c r="C1155" s="108"/>
      <c r="D1155" s="108"/>
      <c r="E1155" s="108"/>
      <c r="F1155" s="108"/>
      <c r="G1155" s="108"/>
      <c r="H1155" s="119"/>
    </row>
    <row r="1156" spans="1:8" s="172" customFormat="1" ht="12.75" customHeight="1" thickBot="1">
      <c r="A1156" s="170"/>
      <c r="B1156" s="170"/>
      <c r="C1156" s="171"/>
      <c r="H1156" s="173"/>
    </row>
    <row r="1157" spans="1:8" s="88" customFormat="1" ht="25.5" customHeight="1">
      <c r="A1157" s="188" t="s">
        <v>782</v>
      </c>
      <c r="B1157" s="774" t="s">
        <v>1265</v>
      </c>
      <c r="C1157" s="774"/>
      <c r="D1157" s="774"/>
      <c r="E1157" s="774"/>
      <c r="F1157" s="774"/>
      <c r="G1157" s="774"/>
      <c r="H1157" s="189" t="s">
        <v>16</v>
      </c>
    </row>
    <row r="1158" spans="1:8" s="88" customFormat="1" ht="25.5" customHeight="1" thickBot="1">
      <c r="A1158" s="84" t="s">
        <v>989</v>
      </c>
      <c r="B1158" s="190" t="s">
        <v>14</v>
      </c>
      <c r="C1158" s="825" t="s">
        <v>15</v>
      </c>
      <c r="D1158" s="825"/>
      <c r="E1158" s="191" t="s">
        <v>16</v>
      </c>
      <c r="F1158" s="191" t="s">
        <v>17</v>
      </c>
      <c r="G1158" s="191" t="s">
        <v>990</v>
      </c>
      <c r="H1158" s="192" t="s">
        <v>991</v>
      </c>
    </row>
    <row r="1159" spans="1:8" s="88" customFormat="1" ht="12.75" customHeight="1">
      <c r="A1159" s="776" t="s">
        <v>992</v>
      </c>
      <c r="B1159" s="777"/>
      <c r="C1159" s="777"/>
      <c r="D1159" s="777"/>
      <c r="E1159" s="777"/>
      <c r="F1159" s="777"/>
      <c r="G1159" s="777"/>
      <c r="H1159" s="778"/>
    </row>
    <row r="1160" spans="1:8" s="230" customFormat="1" ht="12.75" customHeight="1">
      <c r="A1160" s="280" t="s">
        <v>294</v>
      </c>
      <c r="B1160" s="281" t="s">
        <v>1017</v>
      </c>
      <c r="C1160" s="760" t="s">
        <v>1262</v>
      </c>
      <c r="D1160" s="760"/>
      <c r="E1160" s="256" t="s">
        <v>1003</v>
      </c>
      <c r="F1160" s="238">
        <v>19.66</v>
      </c>
      <c r="G1160" s="120">
        <v>22.04</v>
      </c>
      <c r="H1160" s="216">
        <f>ROUND(F1160*G1160,2)</f>
        <v>433.31</v>
      </c>
    </row>
    <row r="1161" spans="1:8" s="230" customFormat="1" ht="12.75" customHeight="1">
      <c r="A1161" s="280" t="s">
        <v>717</v>
      </c>
      <c r="B1161" s="281" t="s">
        <v>1020</v>
      </c>
      <c r="C1161" s="760" t="s">
        <v>1263</v>
      </c>
      <c r="D1161" s="760"/>
      <c r="E1161" s="256" t="s">
        <v>1003</v>
      </c>
      <c r="F1161" s="238">
        <v>4.16</v>
      </c>
      <c r="G1161" s="120">
        <f>H301</f>
        <v>1576.6600000000003</v>
      </c>
      <c r="H1161" s="216">
        <f>ROUND(F1161*G1161,2)</f>
        <v>6558.91</v>
      </c>
    </row>
    <row r="1162" spans="1:8" s="230" customFormat="1" ht="12.75" customHeight="1">
      <c r="A1162" s="280">
        <v>73611</v>
      </c>
      <c r="B1162" s="281" t="s">
        <v>1060</v>
      </c>
      <c r="C1162" s="760" t="s">
        <v>1264</v>
      </c>
      <c r="D1162" s="760"/>
      <c r="E1162" s="256" t="s">
        <v>1003</v>
      </c>
      <c r="F1162" s="238">
        <v>3.6</v>
      </c>
      <c r="G1162" s="120">
        <v>346.18</v>
      </c>
      <c r="H1162" s="216">
        <f>ROUND(F1162*G1162,2)</f>
        <v>1246.25</v>
      </c>
    </row>
    <row r="1163" spans="1:8" s="172" customFormat="1" ht="12.75" customHeight="1" thickBot="1">
      <c r="A1163" s="199"/>
      <c r="B1163" s="200"/>
      <c r="C1163" s="805"/>
      <c r="D1163" s="805"/>
      <c r="E1163" s="200"/>
      <c r="F1163" s="200"/>
      <c r="G1163" s="201"/>
      <c r="H1163" s="184"/>
    </row>
    <row r="1164" spans="1:8" s="88" customFormat="1" ht="5.0999999999999996" customHeight="1" thickBot="1">
      <c r="A1164" s="806"/>
      <c r="B1164" s="807"/>
      <c r="C1164" s="807"/>
      <c r="D1164" s="807"/>
      <c r="E1164" s="807"/>
      <c r="F1164" s="807"/>
      <c r="G1164" s="807"/>
      <c r="H1164" s="808"/>
    </row>
    <row r="1165" spans="1:8" s="180" customFormat="1" ht="12.75" customHeight="1">
      <c r="A1165" s="753" t="s">
        <v>970</v>
      </c>
      <c r="B1165" s="754"/>
      <c r="C1165" s="754"/>
      <c r="D1165" s="754"/>
      <c r="E1165" s="754"/>
      <c r="F1165" s="754"/>
      <c r="G1165" s="754"/>
      <c r="H1165" s="121">
        <f>SUM(H1160:H1162)</f>
        <v>8238.4700000000012</v>
      </c>
    </row>
    <row r="1166" spans="1:8" s="180" customFormat="1" ht="12.75" customHeight="1">
      <c r="A1166" s="755" t="s">
        <v>969</v>
      </c>
      <c r="B1166" s="756"/>
      <c r="C1166" s="756"/>
      <c r="D1166" s="756"/>
      <c r="E1166" s="756"/>
      <c r="F1166" s="756"/>
      <c r="G1166" s="756"/>
      <c r="H1166" s="94">
        <f>H1167-H1165</f>
        <v>2059.6175000000003</v>
      </c>
    </row>
    <row r="1167" spans="1:8" s="180" customFormat="1" ht="12.75" customHeight="1" thickBot="1">
      <c r="A1167" s="757" t="s">
        <v>968</v>
      </c>
      <c r="B1167" s="758"/>
      <c r="C1167" s="758"/>
      <c r="D1167" s="758"/>
      <c r="E1167" s="758"/>
      <c r="F1167" s="758"/>
      <c r="G1167" s="758"/>
      <c r="H1167" s="107">
        <f>H1165*1.25</f>
        <v>10298.087500000001</v>
      </c>
    </row>
    <row r="1168" spans="1:8" s="172" customFormat="1" ht="12.75" customHeight="1" thickBot="1">
      <c r="A1168" s="108"/>
      <c r="B1168" s="109"/>
      <c r="C1168" s="108"/>
      <c r="D1168" s="108"/>
      <c r="E1168" s="108"/>
      <c r="F1168" s="108"/>
      <c r="G1168" s="108"/>
      <c r="H1168" s="119"/>
    </row>
    <row r="1169" spans="1:8" s="88" customFormat="1" ht="25.5" customHeight="1">
      <c r="A1169" s="188" t="s">
        <v>788</v>
      </c>
      <c r="B1169" s="774" t="s">
        <v>1266</v>
      </c>
      <c r="C1169" s="774"/>
      <c r="D1169" s="774"/>
      <c r="E1169" s="774"/>
      <c r="F1169" s="774"/>
      <c r="G1169" s="774"/>
      <c r="H1169" s="189" t="s">
        <v>958</v>
      </c>
    </row>
    <row r="1170" spans="1:8" s="88" customFormat="1" ht="25.5" customHeight="1" thickBot="1">
      <c r="A1170" s="84" t="s">
        <v>989</v>
      </c>
      <c r="B1170" s="190" t="s">
        <v>14</v>
      </c>
      <c r="C1170" s="825" t="s">
        <v>15</v>
      </c>
      <c r="D1170" s="825"/>
      <c r="E1170" s="191" t="s">
        <v>16</v>
      </c>
      <c r="F1170" s="191" t="s">
        <v>17</v>
      </c>
      <c r="G1170" s="191" t="s">
        <v>990</v>
      </c>
      <c r="H1170" s="192" t="s">
        <v>991</v>
      </c>
    </row>
    <row r="1171" spans="1:8" s="88" customFormat="1" ht="12.75" customHeight="1">
      <c r="A1171" s="776" t="s">
        <v>1032</v>
      </c>
      <c r="B1171" s="777"/>
      <c r="C1171" s="777"/>
      <c r="D1171" s="777"/>
      <c r="E1171" s="777"/>
      <c r="F1171" s="777"/>
      <c r="G1171" s="777"/>
      <c r="H1171" s="778"/>
    </row>
    <row r="1172" spans="1:8" s="230" customFormat="1" ht="12.75" customHeight="1">
      <c r="A1172" s="244">
        <v>88267</v>
      </c>
      <c r="B1172" s="243" t="s">
        <v>993</v>
      </c>
      <c r="C1172" s="760" t="s">
        <v>1146</v>
      </c>
      <c r="D1172" s="760"/>
      <c r="E1172" s="256" t="s">
        <v>1034</v>
      </c>
      <c r="F1172" s="238">
        <v>0.03</v>
      </c>
      <c r="G1172" s="120">
        <v>13.77</v>
      </c>
      <c r="H1172" s="216">
        <f>ROUND(F1172*G1172,2)</f>
        <v>0.41</v>
      </c>
    </row>
    <row r="1173" spans="1:8" s="230" customFormat="1" ht="12.75" customHeight="1">
      <c r="A1173" s="146">
        <v>88316</v>
      </c>
      <c r="B1173" s="243" t="s">
        <v>995</v>
      </c>
      <c r="C1173" s="761" t="s">
        <v>1035</v>
      </c>
      <c r="D1173" s="761"/>
      <c r="E1173" s="256" t="s">
        <v>1034</v>
      </c>
      <c r="F1173" s="238">
        <v>0.06</v>
      </c>
      <c r="G1173" s="120">
        <v>11.02</v>
      </c>
      <c r="H1173" s="216">
        <f>ROUND(F1173*G1173,2)</f>
        <v>0.66</v>
      </c>
    </row>
    <row r="1174" spans="1:8" s="279" customFormat="1" ht="12.75" customHeight="1">
      <c r="A1174" s="762" t="s">
        <v>1016</v>
      </c>
      <c r="B1174" s="763"/>
      <c r="C1174" s="763"/>
      <c r="D1174" s="763"/>
      <c r="E1174" s="763"/>
      <c r="F1174" s="763"/>
      <c r="G1174" s="763"/>
      <c r="H1174" s="764"/>
    </row>
    <row r="1175" spans="1:8" s="230" customFormat="1" ht="12.75" customHeight="1">
      <c r="A1175" s="283">
        <v>13003</v>
      </c>
      <c r="B1175" s="284" t="s">
        <v>1017</v>
      </c>
      <c r="C1175" s="837" t="s">
        <v>1267</v>
      </c>
      <c r="D1175" s="837"/>
      <c r="E1175" s="285" t="s">
        <v>1093</v>
      </c>
      <c r="F1175" s="229">
        <v>0.02</v>
      </c>
      <c r="G1175" s="120">
        <v>2.1</v>
      </c>
      <c r="H1175" s="227">
        <f>ROUND(F1175*G1175,2)</f>
        <v>0.04</v>
      </c>
    </row>
    <row r="1176" spans="1:8" s="83" customFormat="1">
      <c r="A1176" s="843" t="s">
        <v>71</v>
      </c>
      <c r="B1176" s="843"/>
      <c r="C1176" s="843"/>
      <c r="D1176" s="843"/>
      <c r="E1176" s="843"/>
      <c r="F1176" s="843"/>
      <c r="G1176" s="843"/>
      <c r="H1176" s="843"/>
    </row>
    <row r="1177" spans="1:8" s="230" customFormat="1" ht="12.75" customHeight="1">
      <c r="A1177" s="283">
        <v>6259</v>
      </c>
      <c r="B1177" s="284" t="s">
        <v>1066</v>
      </c>
      <c r="C1177" s="837" t="s">
        <v>1268</v>
      </c>
      <c r="D1177" s="837"/>
      <c r="E1177" s="285" t="s">
        <v>1034</v>
      </c>
      <c r="F1177" s="229">
        <v>8.9999999999999993E-3</v>
      </c>
      <c r="G1177" s="120">
        <v>88.95</v>
      </c>
      <c r="H1177" s="227">
        <f>ROUND(F1177*G1177,2)</f>
        <v>0.8</v>
      </c>
    </row>
    <row r="1178" spans="1:8" s="172" customFormat="1" ht="12.75" customHeight="1" thickBot="1">
      <c r="A1178" s="199"/>
      <c r="B1178" s="200"/>
      <c r="C1178" s="805"/>
      <c r="D1178" s="805"/>
      <c r="E1178" s="200"/>
      <c r="F1178" s="200"/>
      <c r="G1178" s="201"/>
      <c r="H1178" s="184"/>
    </row>
    <row r="1179" spans="1:8" s="88" customFormat="1" ht="5.0999999999999996" customHeight="1" thickBot="1">
      <c r="A1179" s="806"/>
      <c r="B1179" s="807"/>
      <c r="C1179" s="807"/>
      <c r="D1179" s="807"/>
      <c r="E1179" s="807"/>
      <c r="F1179" s="807"/>
      <c r="G1179" s="807"/>
      <c r="H1179" s="808"/>
    </row>
    <row r="1180" spans="1:8" s="180" customFormat="1" ht="12.75" customHeight="1">
      <c r="A1180" s="753" t="s">
        <v>970</v>
      </c>
      <c r="B1180" s="754"/>
      <c r="C1180" s="754"/>
      <c r="D1180" s="754"/>
      <c r="E1180" s="754"/>
      <c r="F1180" s="754"/>
      <c r="G1180" s="754"/>
      <c r="H1180" s="121">
        <f>SUM(H1172:H1177)</f>
        <v>1.9100000000000001</v>
      </c>
    </row>
    <row r="1181" spans="1:8" s="180" customFormat="1" ht="12.75" customHeight="1">
      <c r="A1181" s="755" t="s">
        <v>969</v>
      </c>
      <c r="B1181" s="756"/>
      <c r="C1181" s="756"/>
      <c r="D1181" s="756"/>
      <c r="E1181" s="756"/>
      <c r="F1181" s="756"/>
      <c r="G1181" s="756"/>
      <c r="H1181" s="94">
        <f>H1182-H1180</f>
        <v>0.47750000000000004</v>
      </c>
    </row>
    <row r="1182" spans="1:8" s="180" customFormat="1" ht="12.75" customHeight="1" thickBot="1">
      <c r="A1182" s="757" t="s">
        <v>968</v>
      </c>
      <c r="B1182" s="758"/>
      <c r="C1182" s="758"/>
      <c r="D1182" s="758"/>
      <c r="E1182" s="758"/>
      <c r="F1182" s="758"/>
      <c r="G1182" s="758"/>
      <c r="H1182" s="107">
        <f>H1180*1.25</f>
        <v>2.3875000000000002</v>
      </c>
    </row>
    <row r="1183" spans="1:8" s="180" customFormat="1" ht="12.75" customHeight="1" thickBot="1">
      <c r="A1183" s="286"/>
      <c r="B1183" s="287"/>
      <c r="C1183" s="287"/>
      <c r="D1183" s="287"/>
      <c r="E1183" s="287"/>
      <c r="F1183" s="287"/>
      <c r="G1183" s="287"/>
      <c r="H1183" s="288"/>
    </row>
    <row r="1184" spans="1:8" s="88" customFormat="1" ht="25.5" customHeight="1">
      <c r="A1184" s="188" t="s">
        <v>818</v>
      </c>
      <c r="B1184" s="774" t="s">
        <v>1269</v>
      </c>
      <c r="C1184" s="774"/>
      <c r="D1184" s="774"/>
      <c r="E1184" s="774"/>
      <c r="F1184" s="774"/>
      <c r="G1184" s="774"/>
      <c r="H1184" s="189" t="s">
        <v>958</v>
      </c>
    </row>
    <row r="1185" spans="1:8" s="88" customFormat="1" ht="25.5" customHeight="1" thickBot="1">
      <c r="A1185" s="84" t="s">
        <v>989</v>
      </c>
      <c r="B1185" s="190" t="s">
        <v>14</v>
      </c>
      <c r="C1185" s="825" t="s">
        <v>15</v>
      </c>
      <c r="D1185" s="825"/>
      <c r="E1185" s="191" t="s">
        <v>16</v>
      </c>
      <c r="F1185" s="191" t="s">
        <v>17</v>
      </c>
      <c r="G1185" s="191" t="s">
        <v>990</v>
      </c>
      <c r="H1185" s="192" t="s">
        <v>991</v>
      </c>
    </row>
    <row r="1186" spans="1:8" s="88" customFormat="1" ht="12.75" customHeight="1">
      <c r="A1186" s="776" t="s">
        <v>992</v>
      </c>
      <c r="B1186" s="777"/>
      <c r="C1186" s="777"/>
      <c r="D1186" s="777"/>
      <c r="E1186" s="777"/>
      <c r="F1186" s="777"/>
      <c r="G1186" s="777"/>
      <c r="H1186" s="778"/>
    </row>
    <row r="1187" spans="1:8" s="230" customFormat="1" ht="12.75" customHeight="1">
      <c r="A1187" s="280" t="s">
        <v>1270</v>
      </c>
      <c r="B1187" s="281" t="s">
        <v>993</v>
      </c>
      <c r="C1187" s="760" t="s">
        <v>1271</v>
      </c>
      <c r="D1187" s="760"/>
      <c r="E1187" s="256" t="s">
        <v>958</v>
      </c>
      <c r="F1187" s="238">
        <v>1</v>
      </c>
      <c r="G1187" s="120">
        <v>11.7</v>
      </c>
      <c r="H1187" s="216">
        <f>ROUND(F1187*G1187,2)</f>
        <v>11.7</v>
      </c>
    </row>
    <row r="1188" spans="1:8" s="279" customFormat="1" ht="12.75" customHeight="1">
      <c r="A1188" s="762" t="s">
        <v>1016</v>
      </c>
      <c r="B1188" s="763"/>
      <c r="C1188" s="763"/>
      <c r="D1188" s="763"/>
      <c r="E1188" s="763"/>
      <c r="F1188" s="763"/>
      <c r="G1188" s="763"/>
      <c r="H1188" s="764"/>
    </row>
    <row r="1189" spans="1:8" s="230" customFormat="1" ht="25.5" customHeight="1">
      <c r="A1189" s="280" t="s">
        <v>138</v>
      </c>
      <c r="B1189" s="281" t="s">
        <v>1017</v>
      </c>
      <c r="C1189" s="760" t="s">
        <v>1269</v>
      </c>
      <c r="D1189" s="760"/>
      <c r="E1189" s="256" t="s">
        <v>958</v>
      </c>
      <c r="F1189" s="238">
        <v>1</v>
      </c>
      <c r="G1189" s="120">
        <v>497.25</v>
      </c>
      <c r="H1189" s="216">
        <f>ROUND(F1189*G1189,2)</f>
        <v>497.25</v>
      </c>
    </row>
    <row r="1190" spans="1:8" s="172" customFormat="1" ht="12.75" customHeight="1" thickBot="1">
      <c r="A1190" s="199"/>
      <c r="B1190" s="200"/>
      <c r="C1190" s="805"/>
      <c r="D1190" s="805"/>
      <c r="E1190" s="200"/>
      <c r="F1190" s="200"/>
      <c r="G1190" s="201"/>
      <c r="H1190" s="184"/>
    </row>
    <row r="1191" spans="1:8" s="88" customFormat="1" ht="5.0999999999999996" customHeight="1" thickBot="1">
      <c r="A1191" s="806"/>
      <c r="B1191" s="807"/>
      <c r="C1191" s="807"/>
      <c r="D1191" s="807"/>
      <c r="E1191" s="807"/>
      <c r="F1191" s="807"/>
      <c r="G1191" s="807"/>
      <c r="H1191" s="808"/>
    </row>
    <row r="1192" spans="1:8" s="180" customFormat="1" ht="12.75" customHeight="1">
      <c r="A1192" s="753" t="s">
        <v>970</v>
      </c>
      <c r="B1192" s="754"/>
      <c r="C1192" s="754"/>
      <c r="D1192" s="754"/>
      <c r="E1192" s="754"/>
      <c r="F1192" s="754"/>
      <c r="G1192" s="754"/>
      <c r="H1192" s="121">
        <f>SUM(H1187:H1189)</f>
        <v>508.95</v>
      </c>
    </row>
    <row r="1193" spans="1:8" s="180" customFormat="1" ht="12.75" customHeight="1">
      <c r="A1193" s="755" t="s">
        <v>969</v>
      </c>
      <c r="B1193" s="756"/>
      <c r="C1193" s="756"/>
      <c r="D1193" s="756"/>
      <c r="E1193" s="756"/>
      <c r="F1193" s="756"/>
      <c r="G1193" s="756"/>
      <c r="H1193" s="94">
        <f>H1194-H1192</f>
        <v>127.23750000000001</v>
      </c>
    </row>
    <row r="1194" spans="1:8" s="180" customFormat="1" ht="12.75" customHeight="1" thickBot="1">
      <c r="A1194" s="757" t="s">
        <v>968</v>
      </c>
      <c r="B1194" s="758"/>
      <c r="C1194" s="758"/>
      <c r="D1194" s="758"/>
      <c r="E1194" s="758"/>
      <c r="F1194" s="758"/>
      <c r="G1194" s="758"/>
      <c r="H1194" s="107">
        <f>H1192*1.25</f>
        <v>636.1875</v>
      </c>
    </row>
    <row r="1195" spans="1:8" s="172" customFormat="1" ht="12.75" customHeight="1" thickBot="1">
      <c r="A1195" s="170"/>
      <c r="B1195" s="170"/>
      <c r="C1195" s="171"/>
      <c r="H1195" s="173"/>
    </row>
    <row r="1196" spans="1:8" s="88" customFormat="1" ht="25.5" customHeight="1">
      <c r="A1196" s="188" t="s">
        <v>821</v>
      </c>
      <c r="B1196" s="774" t="s">
        <v>1272</v>
      </c>
      <c r="C1196" s="774"/>
      <c r="D1196" s="774"/>
      <c r="E1196" s="774"/>
      <c r="F1196" s="774"/>
      <c r="G1196" s="774"/>
      <c r="H1196" s="189" t="s">
        <v>16</v>
      </c>
    </row>
    <row r="1197" spans="1:8" s="88" customFormat="1" ht="25.5" customHeight="1" thickBot="1">
      <c r="A1197" s="84" t="s">
        <v>989</v>
      </c>
      <c r="B1197" s="190" t="s">
        <v>14</v>
      </c>
      <c r="C1197" s="825" t="s">
        <v>15</v>
      </c>
      <c r="D1197" s="825"/>
      <c r="E1197" s="191" t="s">
        <v>16</v>
      </c>
      <c r="F1197" s="191" t="s">
        <v>17</v>
      </c>
      <c r="G1197" s="191" t="s">
        <v>990</v>
      </c>
      <c r="H1197" s="192" t="s">
        <v>991</v>
      </c>
    </row>
    <row r="1198" spans="1:8" s="88" customFormat="1" ht="12.75" customHeight="1">
      <c r="A1198" s="776" t="s">
        <v>1032</v>
      </c>
      <c r="B1198" s="777"/>
      <c r="C1198" s="777"/>
      <c r="D1198" s="777"/>
      <c r="E1198" s="777"/>
      <c r="F1198" s="777"/>
      <c r="G1198" s="777"/>
      <c r="H1198" s="778"/>
    </row>
    <row r="1199" spans="1:8" s="230" customFormat="1" ht="12.75" customHeight="1">
      <c r="A1199" s="244">
        <v>88267</v>
      </c>
      <c r="B1199" s="243" t="s">
        <v>993</v>
      </c>
      <c r="C1199" s="760" t="s">
        <v>1146</v>
      </c>
      <c r="D1199" s="760"/>
      <c r="E1199" s="256" t="s">
        <v>1034</v>
      </c>
      <c r="F1199" s="238">
        <v>0.35</v>
      </c>
      <c r="G1199" s="120">
        <v>13.77</v>
      </c>
      <c r="H1199" s="216">
        <f>ROUND(F1199*G1199,2)</f>
        <v>4.82</v>
      </c>
    </row>
    <row r="1200" spans="1:8" s="230" customFormat="1" ht="12.75" customHeight="1">
      <c r="A1200" s="146">
        <v>88316</v>
      </c>
      <c r="B1200" s="243" t="s">
        <v>995</v>
      </c>
      <c r="C1200" s="761" t="s">
        <v>1035</v>
      </c>
      <c r="D1200" s="761"/>
      <c r="E1200" s="256" t="s">
        <v>1034</v>
      </c>
      <c r="F1200" s="238">
        <v>0.35</v>
      </c>
      <c r="G1200" s="120">
        <v>11.02</v>
      </c>
      <c r="H1200" s="216">
        <f>ROUND(F1200*G1200,2)</f>
        <v>3.86</v>
      </c>
    </row>
    <row r="1201" spans="1:8" s="279" customFormat="1" ht="12.75" customHeight="1">
      <c r="A1201" s="762" t="s">
        <v>1016</v>
      </c>
      <c r="B1201" s="763"/>
      <c r="C1201" s="763"/>
      <c r="D1201" s="763"/>
      <c r="E1201" s="763"/>
      <c r="F1201" s="763"/>
      <c r="G1201" s="763"/>
      <c r="H1201" s="764"/>
    </row>
    <row r="1202" spans="1:8">
      <c r="A1202" s="276">
        <v>1845</v>
      </c>
      <c r="B1202" s="289" t="s">
        <v>1017</v>
      </c>
      <c r="C1202" s="841" t="s">
        <v>1273</v>
      </c>
      <c r="D1202" s="842"/>
      <c r="E1202" s="163" t="s">
        <v>16</v>
      </c>
      <c r="F1202" s="290">
        <v>1</v>
      </c>
      <c r="G1202" s="120">
        <v>7.23</v>
      </c>
      <c r="H1202" s="94">
        <f>ROUND(F1202*G1202,2)</f>
        <v>7.23</v>
      </c>
    </row>
    <row r="1203" spans="1:8" s="172" customFormat="1" ht="12.75" customHeight="1" thickBot="1">
      <c r="A1203" s="199"/>
      <c r="B1203" s="200"/>
      <c r="C1203" s="805"/>
      <c r="D1203" s="805"/>
      <c r="E1203" s="200"/>
      <c r="F1203" s="200"/>
      <c r="G1203" s="201"/>
      <c r="H1203" s="184"/>
    </row>
    <row r="1204" spans="1:8" s="88" customFormat="1" ht="5.0999999999999996" customHeight="1" thickBot="1">
      <c r="A1204" s="806"/>
      <c r="B1204" s="807"/>
      <c r="C1204" s="807"/>
      <c r="D1204" s="807"/>
      <c r="E1204" s="807"/>
      <c r="F1204" s="807"/>
      <c r="G1204" s="807"/>
      <c r="H1204" s="808"/>
    </row>
    <row r="1205" spans="1:8" s="180" customFormat="1" ht="12.75" customHeight="1">
      <c r="A1205" s="753" t="s">
        <v>970</v>
      </c>
      <c r="B1205" s="754"/>
      <c r="C1205" s="754"/>
      <c r="D1205" s="754"/>
      <c r="E1205" s="754"/>
      <c r="F1205" s="754"/>
      <c r="G1205" s="754"/>
      <c r="H1205" s="121">
        <f>SUM(H1199:H1202)</f>
        <v>15.91</v>
      </c>
    </row>
    <row r="1206" spans="1:8" s="180" customFormat="1" ht="12.75" customHeight="1">
      <c r="A1206" s="755" t="s">
        <v>969</v>
      </c>
      <c r="B1206" s="756"/>
      <c r="C1206" s="756"/>
      <c r="D1206" s="756"/>
      <c r="E1206" s="756"/>
      <c r="F1206" s="756"/>
      <c r="G1206" s="756"/>
      <c r="H1206" s="94">
        <f>H1207-H1205</f>
        <v>3.9774999999999991</v>
      </c>
    </row>
    <row r="1207" spans="1:8" s="180" customFormat="1" ht="12.75" customHeight="1" thickBot="1">
      <c r="A1207" s="757" t="s">
        <v>968</v>
      </c>
      <c r="B1207" s="758"/>
      <c r="C1207" s="758"/>
      <c r="D1207" s="758"/>
      <c r="E1207" s="758"/>
      <c r="F1207" s="758"/>
      <c r="G1207" s="758"/>
      <c r="H1207" s="107">
        <f>H1205*1.25</f>
        <v>19.887499999999999</v>
      </c>
    </row>
    <row r="1208" spans="1:8" s="172" customFormat="1" ht="12.75" customHeight="1" thickBot="1">
      <c r="A1208" s="108"/>
      <c r="B1208" s="109"/>
      <c r="C1208" s="108"/>
      <c r="D1208" s="108"/>
      <c r="E1208" s="108"/>
      <c r="F1208" s="108"/>
      <c r="G1208" s="108"/>
      <c r="H1208" s="119"/>
    </row>
    <row r="1209" spans="1:8" s="88" customFormat="1" ht="25.5" customHeight="1">
      <c r="A1209" s="188" t="s">
        <v>823</v>
      </c>
      <c r="B1209" s="774" t="s">
        <v>1274</v>
      </c>
      <c r="C1209" s="774"/>
      <c r="D1209" s="774"/>
      <c r="E1209" s="774"/>
      <c r="F1209" s="774"/>
      <c r="G1209" s="774"/>
      <c r="H1209" s="189" t="s">
        <v>16</v>
      </c>
    </row>
    <row r="1210" spans="1:8" s="88" customFormat="1" ht="25.5" customHeight="1" thickBot="1">
      <c r="A1210" s="84" t="s">
        <v>989</v>
      </c>
      <c r="B1210" s="190" t="s">
        <v>14</v>
      </c>
      <c r="C1210" s="825" t="s">
        <v>15</v>
      </c>
      <c r="D1210" s="825"/>
      <c r="E1210" s="191" t="s">
        <v>16</v>
      </c>
      <c r="F1210" s="191" t="s">
        <v>17</v>
      </c>
      <c r="G1210" s="191" t="s">
        <v>990</v>
      </c>
      <c r="H1210" s="192" t="s">
        <v>991</v>
      </c>
    </row>
    <row r="1211" spans="1:8" s="88" customFormat="1" ht="12.75" customHeight="1">
      <c r="A1211" s="776" t="s">
        <v>1032</v>
      </c>
      <c r="B1211" s="777"/>
      <c r="C1211" s="777"/>
      <c r="D1211" s="777"/>
      <c r="E1211" s="777"/>
      <c r="F1211" s="777"/>
      <c r="G1211" s="777"/>
      <c r="H1211" s="778"/>
    </row>
    <row r="1212" spans="1:8" s="230" customFormat="1" ht="12.75" customHeight="1">
      <c r="A1212" s="244">
        <v>88267</v>
      </c>
      <c r="B1212" s="243" t="s">
        <v>993</v>
      </c>
      <c r="C1212" s="760" t="s">
        <v>1146</v>
      </c>
      <c r="D1212" s="760"/>
      <c r="E1212" s="256" t="s">
        <v>1034</v>
      </c>
      <c r="F1212" s="238">
        <v>0.4</v>
      </c>
      <c r="G1212" s="120">
        <v>13.77</v>
      </c>
      <c r="H1212" s="216">
        <f>ROUND(F1212*G1212,2)</f>
        <v>5.51</v>
      </c>
    </row>
    <row r="1213" spans="1:8" s="230" customFormat="1" ht="12.75" customHeight="1">
      <c r="A1213" s="146">
        <v>88316</v>
      </c>
      <c r="B1213" s="243" t="s">
        <v>995</v>
      </c>
      <c r="C1213" s="761" t="s">
        <v>1035</v>
      </c>
      <c r="D1213" s="761"/>
      <c r="E1213" s="256" t="s">
        <v>1034</v>
      </c>
      <c r="F1213" s="238">
        <v>0.4</v>
      </c>
      <c r="G1213" s="120">
        <v>11.02</v>
      </c>
      <c r="H1213" s="216">
        <f>ROUND(F1213*G1213,2)</f>
        <v>4.41</v>
      </c>
    </row>
    <row r="1214" spans="1:8" s="279" customFormat="1" ht="12.75" customHeight="1">
      <c r="A1214" s="762" t="s">
        <v>1016</v>
      </c>
      <c r="B1214" s="763"/>
      <c r="C1214" s="763"/>
      <c r="D1214" s="763"/>
      <c r="E1214" s="763"/>
      <c r="F1214" s="763"/>
      <c r="G1214" s="763"/>
      <c r="H1214" s="764"/>
    </row>
    <row r="1215" spans="1:8">
      <c r="A1215" s="276">
        <v>1835</v>
      </c>
      <c r="B1215" s="289" t="s">
        <v>1017</v>
      </c>
      <c r="C1215" s="841" t="s">
        <v>1275</v>
      </c>
      <c r="D1215" s="842"/>
      <c r="E1215" s="163" t="s">
        <v>16</v>
      </c>
      <c r="F1215" s="290">
        <v>1</v>
      </c>
      <c r="G1215" s="120">
        <v>8.2200000000000006</v>
      </c>
      <c r="H1215" s="94">
        <f>ROUND(F1215*G1215,2)</f>
        <v>8.2200000000000006</v>
      </c>
    </row>
    <row r="1216" spans="1:8" s="172" customFormat="1" ht="12.75" customHeight="1" thickBot="1">
      <c r="A1216" s="199"/>
      <c r="B1216" s="200"/>
      <c r="C1216" s="805"/>
      <c r="D1216" s="805"/>
      <c r="E1216" s="200"/>
      <c r="F1216" s="200"/>
      <c r="G1216" s="201"/>
      <c r="H1216" s="184"/>
    </row>
    <row r="1217" spans="1:8" s="88" customFormat="1" ht="5.0999999999999996" customHeight="1" thickBot="1">
      <c r="A1217" s="806"/>
      <c r="B1217" s="807"/>
      <c r="C1217" s="807"/>
      <c r="D1217" s="807"/>
      <c r="E1217" s="807"/>
      <c r="F1217" s="807"/>
      <c r="G1217" s="807"/>
      <c r="H1217" s="808"/>
    </row>
    <row r="1218" spans="1:8" s="180" customFormat="1" ht="12.75" customHeight="1">
      <c r="A1218" s="753" t="s">
        <v>970</v>
      </c>
      <c r="B1218" s="754"/>
      <c r="C1218" s="754"/>
      <c r="D1218" s="754"/>
      <c r="E1218" s="754"/>
      <c r="F1218" s="754"/>
      <c r="G1218" s="754"/>
      <c r="H1218" s="121">
        <f>SUM(H1212:H1215)</f>
        <v>18.14</v>
      </c>
    </row>
    <row r="1219" spans="1:8" s="180" customFormat="1" ht="12.75" customHeight="1">
      <c r="A1219" s="755" t="s">
        <v>969</v>
      </c>
      <c r="B1219" s="756"/>
      <c r="C1219" s="756"/>
      <c r="D1219" s="756"/>
      <c r="E1219" s="756"/>
      <c r="F1219" s="756"/>
      <c r="G1219" s="756"/>
      <c r="H1219" s="94">
        <f>H1220-H1218</f>
        <v>4.5350000000000001</v>
      </c>
    </row>
    <row r="1220" spans="1:8" s="180" customFormat="1" ht="12.75" customHeight="1" thickBot="1">
      <c r="A1220" s="757" t="s">
        <v>968</v>
      </c>
      <c r="B1220" s="758"/>
      <c r="C1220" s="758"/>
      <c r="D1220" s="758"/>
      <c r="E1220" s="758"/>
      <c r="F1220" s="758"/>
      <c r="G1220" s="758"/>
      <c r="H1220" s="107">
        <f>H1218*1.25</f>
        <v>22.675000000000001</v>
      </c>
    </row>
    <row r="1221" spans="1:8" s="172" customFormat="1" ht="12.75" customHeight="1" thickBot="1">
      <c r="A1221" s="170"/>
      <c r="B1221" s="170"/>
      <c r="C1221" s="171"/>
      <c r="H1221" s="173"/>
    </row>
    <row r="1222" spans="1:8" s="88" customFormat="1" ht="25.5" customHeight="1">
      <c r="A1222" s="188" t="s">
        <v>825</v>
      </c>
      <c r="B1222" s="774" t="s">
        <v>1276</v>
      </c>
      <c r="C1222" s="774"/>
      <c r="D1222" s="774"/>
      <c r="E1222" s="774"/>
      <c r="F1222" s="774"/>
      <c r="G1222" s="774"/>
      <c r="H1222" s="189" t="s">
        <v>16</v>
      </c>
    </row>
    <row r="1223" spans="1:8" s="88" customFormat="1" ht="25.5" customHeight="1" thickBot="1">
      <c r="A1223" s="84" t="s">
        <v>989</v>
      </c>
      <c r="B1223" s="190" t="s">
        <v>14</v>
      </c>
      <c r="C1223" s="825" t="s">
        <v>15</v>
      </c>
      <c r="D1223" s="825"/>
      <c r="E1223" s="191" t="s">
        <v>16</v>
      </c>
      <c r="F1223" s="191" t="s">
        <v>17</v>
      </c>
      <c r="G1223" s="191" t="s">
        <v>990</v>
      </c>
      <c r="H1223" s="192" t="s">
        <v>991</v>
      </c>
    </row>
    <row r="1224" spans="1:8" s="88" customFormat="1" ht="12.75" customHeight="1">
      <c r="A1224" s="776" t="s">
        <v>1032</v>
      </c>
      <c r="B1224" s="777"/>
      <c r="C1224" s="777"/>
      <c r="D1224" s="777"/>
      <c r="E1224" s="777"/>
      <c r="F1224" s="777"/>
      <c r="G1224" s="777"/>
      <c r="H1224" s="778"/>
    </row>
    <row r="1225" spans="1:8" s="230" customFormat="1" ht="12.75" customHeight="1">
      <c r="A1225" s="244">
        <v>88267</v>
      </c>
      <c r="B1225" s="243" t="s">
        <v>993</v>
      </c>
      <c r="C1225" s="760" t="s">
        <v>1146</v>
      </c>
      <c r="D1225" s="760"/>
      <c r="E1225" s="256" t="s">
        <v>1034</v>
      </c>
      <c r="F1225" s="238">
        <v>0.5</v>
      </c>
      <c r="G1225" s="120">
        <v>13.77</v>
      </c>
      <c r="H1225" s="216">
        <f>ROUND(F1225*G1225,2)</f>
        <v>6.89</v>
      </c>
    </row>
    <row r="1226" spans="1:8" s="230" customFormat="1" ht="12.75" customHeight="1">
      <c r="A1226" s="146">
        <v>88316</v>
      </c>
      <c r="B1226" s="243" t="s">
        <v>995</v>
      </c>
      <c r="C1226" s="761" t="s">
        <v>1035</v>
      </c>
      <c r="D1226" s="761"/>
      <c r="E1226" s="256" t="s">
        <v>1034</v>
      </c>
      <c r="F1226" s="238">
        <v>0.5</v>
      </c>
      <c r="G1226" s="120">
        <v>11.02</v>
      </c>
      <c r="H1226" s="216">
        <f>ROUND(F1226*G1226,2)</f>
        <v>5.51</v>
      </c>
    </row>
    <row r="1227" spans="1:8" s="279" customFormat="1" ht="12.75" customHeight="1">
      <c r="A1227" s="762" t="s">
        <v>1016</v>
      </c>
      <c r="B1227" s="763"/>
      <c r="C1227" s="763"/>
      <c r="D1227" s="763"/>
      <c r="E1227" s="763"/>
      <c r="F1227" s="763"/>
      <c r="G1227" s="763"/>
      <c r="H1227" s="764"/>
    </row>
    <row r="1228" spans="1:8">
      <c r="A1228" s="276">
        <v>1835</v>
      </c>
      <c r="B1228" s="289" t="s">
        <v>1017</v>
      </c>
      <c r="C1228" s="841" t="s">
        <v>1277</v>
      </c>
      <c r="D1228" s="842"/>
      <c r="E1228" s="163" t="s">
        <v>16</v>
      </c>
      <c r="F1228" s="290">
        <v>1</v>
      </c>
      <c r="G1228" s="120">
        <v>8.2200000000000006</v>
      </c>
      <c r="H1228" s="94">
        <f>ROUND(F1228*G1228,2)</f>
        <v>8.2200000000000006</v>
      </c>
    </row>
    <row r="1229" spans="1:8" s="172" customFormat="1" ht="12.75" customHeight="1" thickBot="1">
      <c r="A1229" s="199"/>
      <c r="B1229" s="200"/>
      <c r="C1229" s="805"/>
      <c r="D1229" s="805"/>
      <c r="E1229" s="200"/>
      <c r="F1229" s="200"/>
      <c r="G1229" s="201"/>
      <c r="H1229" s="184"/>
    </row>
    <row r="1230" spans="1:8" s="88" customFormat="1" ht="5.0999999999999996" customHeight="1" thickBot="1">
      <c r="A1230" s="806"/>
      <c r="B1230" s="807"/>
      <c r="C1230" s="807"/>
      <c r="D1230" s="807"/>
      <c r="E1230" s="807"/>
      <c r="F1230" s="807"/>
      <c r="G1230" s="807"/>
      <c r="H1230" s="808"/>
    </row>
    <row r="1231" spans="1:8" s="180" customFormat="1" ht="12.75" customHeight="1">
      <c r="A1231" s="753" t="s">
        <v>970</v>
      </c>
      <c r="B1231" s="754"/>
      <c r="C1231" s="754"/>
      <c r="D1231" s="754"/>
      <c r="E1231" s="754"/>
      <c r="F1231" s="754"/>
      <c r="G1231" s="754"/>
      <c r="H1231" s="121">
        <f>SUM(H1225:H1228)</f>
        <v>20.619999999999997</v>
      </c>
    </row>
    <row r="1232" spans="1:8" s="180" customFormat="1" ht="12.75" customHeight="1">
      <c r="A1232" s="755" t="s">
        <v>969</v>
      </c>
      <c r="B1232" s="756"/>
      <c r="C1232" s="756"/>
      <c r="D1232" s="756"/>
      <c r="E1232" s="756"/>
      <c r="F1232" s="756"/>
      <c r="G1232" s="756"/>
      <c r="H1232" s="94">
        <f>H1233-H1231</f>
        <v>5.1550000000000011</v>
      </c>
    </row>
    <row r="1233" spans="1:8" s="180" customFormat="1" ht="12.75" customHeight="1" thickBot="1">
      <c r="A1233" s="757" t="s">
        <v>968</v>
      </c>
      <c r="B1233" s="758"/>
      <c r="C1233" s="758"/>
      <c r="D1233" s="758"/>
      <c r="E1233" s="758"/>
      <c r="F1233" s="758"/>
      <c r="G1233" s="758"/>
      <c r="H1233" s="107">
        <f>H1231*1.25</f>
        <v>25.774999999999999</v>
      </c>
    </row>
    <row r="1234" spans="1:8" s="172" customFormat="1" ht="12.75" customHeight="1" thickBot="1">
      <c r="A1234" s="108"/>
      <c r="B1234" s="109"/>
      <c r="C1234" s="108"/>
      <c r="D1234" s="108"/>
      <c r="E1234" s="108"/>
      <c r="F1234" s="108"/>
      <c r="G1234" s="108"/>
      <c r="H1234" s="119"/>
    </row>
    <row r="1235" spans="1:8" s="88" customFormat="1" ht="25.5" customHeight="1">
      <c r="A1235" s="188" t="s">
        <v>827</v>
      </c>
      <c r="B1235" s="774" t="s">
        <v>1278</v>
      </c>
      <c r="C1235" s="774"/>
      <c r="D1235" s="774"/>
      <c r="E1235" s="774"/>
      <c r="F1235" s="774"/>
      <c r="G1235" s="774"/>
      <c r="H1235" s="189" t="s">
        <v>16</v>
      </c>
    </row>
    <row r="1236" spans="1:8" s="88" customFormat="1" ht="25.5" customHeight="1" thickBot="1">
      <c r="A1236" s="84" t="s">
        <v>989</v>
      </c>
      <c r="B1236" s="190" t="s">
        <v>14</v>
      </c>
      <c r="C1236" s="825" t="s">
        <v>15</v>
      </c>
      <c r="D1236" s="825"/>
      <c r="E1236" s="191" t="s">
        <v>16</v>
      </c>
      <c r="F1236" s="191" t="s">
        <v>17</v>
      </c>
      <c r="G1236" s="191" t="s">
        <v>990</v>
      </c>
      <c r="H1236" s="192" t="s">
        <v>991</v>
      </c>
    </row>
    <row r="1237" spans="1:8" s="88" customFormat="1" ht="12.75" customHeight="1">
      <c r="A1237" s="776" t="s">
        <v>1032</v>
      </c>
      <c r="B1237" s="777"/>
      <c r="C1237" s="777"/>
      <c r="D1237" s="777"/>
      <c r="E1237" s="777"/>
      <c r="F1237" s="777"/>
      <c r="G1237" s="777"/>
      <c r="H1237" s="778"/>
    </row>
    <row r="1238" spans="1:8" s="230" customFormat="1" ht="12.75" customHeight="1">
      <c r="A1238" s="244">
        <v>88267</v>
      </c>
      <c r="B1238" s="243" t="s">
        <v>993</v>
      </c>
      <c r="C1238" s="760" t="s">
        <v>1146</v>
      </c>
      <c r="D1238" s="760"/>
      <c r="E1238" s="256" t="s">
        <v>1034</v>
      </c>
      <c r="F1238" s="238">
        <v>0.3</v>
      </c>
      <c r="G1238" s="120">
        <v>13.77</v>
      </c>
      <c r="H1238" s="216">
        <f>ROUND(F1238*G1238,2)</f>
        <v>4.13</v>
      </c>
    </row>
    <row r="1239" spans="1:8" s="230" customFormat="1" ht="12.75" customHeight="1">
      <c r="A1239" s="146">
        <v>88316</v>
      </c>
      <c r="B1239" s="243" t="s">
        <v>995</v>
      </c>
      <c r="C1239" s="761" t="s">
        <v>1035</v>
      </c>
      <c r="D1239" s="761"/>
      <c r="E1239" s="256" t="s">
        <v>1034</v>
      </c>
      <c r="F1239" s="238">
        <v>0.3</v>
      </c>
      <c r="G1239" s="120">
        <v>11.02</v>
      </c>
      <c r="H1239" s="216">
        <f>ROUND(F1239*G1239,2)</f>
        <v>3.31</v>
      </c>
    </row>
    <row r="1240" spans="1:8" s="279" customFormat="1" ht="12.75" customHeight="1">
      <c r="A1240" s="762" t="s">
        <v>1016</v>
      </c>
      <c r="B1240" s="763"/>
      <c r="C1240" s="763"/>
      <c r="D1240" s="763"/>
      <c r="E1240" s="763"/>
      <c r="F1240" s="763"/>
      <c r="G1240" s="763"/>
      <c r="H1240" s="764"/>
    </row>
    <row r="1241" spans="1:8">
      <c r="A1241" s="276">
        <v>10865</v>
      </c>
      <c r="B1241" s="289" t="s">
        <v>1017</v>
      </c>
      <c r="C1241" s="841" t="s">
        <v>1279</v>
      </c>
      <c r="D1241" s="842"/>
      <c r="E1241" s="163" t="s">
        <v>16</v>
      </c>
      <c r="F1241" s="290">
        <v>1</v>
      </c>
      <c r="G1241" s="120">
        <v>13.07</v>
      </c>
      <c r="H1241" s="94">
        <f>ROUND(F1241*G1241,2)</f>
        <v>13.07</v>
      </c>
    </row>
    <row r="1242" spans="1:8" s="172" customFormat="1" ht="12.75" customHeight="1" thickBot="1">
      <c r="A1242" s="199"/>
      <c r="B1242" s="200"/>
      <c r="C1242" s="805"/>
      <c r="D1242" s="805"/>
      <c r="E1242" s="200"/>
      <c r="F1242" s="200"/>
      <c r="G1242" s="201"/>
      <c r="H1242" s="184"/>
    </row>
    <row r="1243" spans="1:8" s="88" customFormat="1" ht="5.0999999999999996" customHeight="1" thickBot="1">
      <c r="A1243" s="806"/>
      <c r="B1243" s="807"/>
      <c r="C1243" s="807"/>
      <c r="D1243" s="807"/>
      <c r="E1243" s="807"/>
      <c r="F1243" s="807"/>
      <c r="G1243" s="807"/>
      <c r="H1243" s="808"/>
    </row>
    <row r="1244" spans="1:8" s="180" customFormat="1" ht="12.75" customHeight="1">
      <c r="A1244" s="753" t="s">
        <v>970</v>
      </c>
      <c r="B1244" s="754"/>
      <c r="C1244" s="754"/>
      <c r="D1244" s="754"/>
      <c r="E1244" s="754"/>
      <c r="F1244" s="754"/>
      <c r="G1244" s="754"/>
      <c r="H1244" s="121">
        <f>SUM(H1238:H1241)</f>
        <v>20.509999999999998</v>
      </c>
    </row>
    <row r="1245" spans="1:8" s="180" customFormat="1" ht="12.75" customHeight="1">
      <c r="A1245" s="755" t="s">
        <v>969</v>
      </c>
      <c r="B1245" s="756"/>
      <c r="C1245" s="756"/>
      <c r="D1245" s="756"/>
      <c r="E1245" s="756"/>
      <c r="F1245" s="756"/>
      <c r="G1245" s="756"/>
      <c r="H1245" s="94">
        <f>H1246-H1244</f>
        <v>5.1274999999999977</v>
      </c>
    </row>
    <row r="1246" spans="1:8" s="180" customFormat="1" ht="12.75" customHeight="1" thickBot="1">
      <c r="A1246" s="757" t="s">
        <v>968</v>
      </c>
      <c r="B1246" s="758"/>
      <c r="C1246" s="758"/>
      <c r="D1246" s="758"/>
      <c r="E1246" s="758"/>
      <c r="F1246" s="758"/>
      <c r="G1246" s="758"/>
      <c r="H1246" s="107">
        <f>H1244*1.25</f>
        <v>25.637499999999996</v>
      </c>
    </row>
    <row r="1247" spans="1:8" s="180" customFormat="1" ht="12.75" customHeight="1" thickBot="1">
      <c r="A1247" s="286"/>
      <c r="B1247" s="287"/>
      <c r="C1247" s="287"/>
      <c r="D1247" s="287"/>
      <c r="E1247" s="287"/>
      <c r="F1247" s="287"/>
      <c r="G1247" s="287"/>
      <c r="H1247" s="288"/>
    </row>
    <row r="1248" spans="1:8" s="88" customFormat="1" ht="25.5" customHeight="1">
      <c r="A1248" s="188" t="s">
        <v>829</v>
      </c>
      <c r="B1248" s="774" t="s">
        <v>1280</v>
      </c>
      <c r="C1248" s="774"/>
      <c r="D1248" s="774"/>
      <c r="E1248" s="774"/>
      <c r="F1248" s="774"/>
      <c r="G1248" s="774"/>
      <c r="H1248" s="189" t="s">
        <v>16</v>
      </c>
    </row>
    <row r="1249" spans="1:8" s="88" customFormat="1" ht="25.5" customHeight="1" thickBot="1">
      <c r="A1249" s="84" t="s">
        <v>989</v>
      </c>
      <c r="B1249" s="190" t="s">
        <v>14</v>
      </c>
      <c r="C1249" s="825" t="s">
        <v>15</v>
      </c>
      <c r="D1249" s="825"/>
      <c r="E1249" s="191" t="s">
        <v>16</v>
      </c>
      <c r="F1249" s="191" t="s">
        <v>17</v>
      </c>
      <c r="G1249" s="191" t="s">
        <v>990</v>
      </c>
      <c r="H1249" s="192" t="s">
        <v>991</v>
      </c>
    </row>
    <row r="1250" spans="1:8" s="230" customFormat="1" ht="12.75" customHeight="1">
      <c r="A1250" s="244">
        <v>88267</v>
      </c>
      <c r="B1250" s="243" t="s">
        <v>993</v>
      </c>
      <c r="C1250" s="760" t="s">
        <v>1146</v>
      </c>
      <c r="D1250" s="760"/>
      <c r="E1250" s="256" t="s">
        <v>1034</v>
      </c>
      <c r="F1250" s="238">
        <v>0.35499999999999998</v>
      </c>
      <c r="G1250" s="120">
        <v>13.77</v>
      </c>
      <c r="H1250" s="216">
        <f>ROUND(F1250*G1250,2)</f>
        <v>4.8899999999999997</v>
      </c>
    </row>
    <row r="1251" spans="1:8" s="230" customFormat="1" ht="12.75" customHeight="1">
      <c r="A1251" s="146">
        <v>88316</v>
      </c>
      <c r="B1251" s="243" t="s">
        <v>995</v>
      </c>
      <c r="C1251" s="761" t="s">
        <v>1035</v>
      </c>
      <c r="D1251" s="761"/>
      <c r="E1251" s="256" t="s">
        <v>1034</v>
      </c>
      <c r="F1251" s="238">
        <v>0.35499999999999998</v>
      </c>
      <c r="G1251" s="120">
        <v>11.02</v>
      </c>
      <c r="H1251" s="216">
        <f>ROUND(F1251*G1251,2)</f>
        <v>3.91</v>
      </c>
    </row>
    <row r="1252" spans="1:8" s="279" customFormat="1" ht="12.75" customHeight="1">
      <c r="A1252" s="762" t="s">
        <v>1016</v>
      </c>
      <c r="B1252" s="763"/>
      <c r="C1252" s="763"/>
      <c r="D1252" s="763"/>
      <c r="E1252" s="763"/>
      <c r="F1252" s="763"/>
      <c r="G1252" s="763"/>
      <c r="H1252" s="764"/>
    </row>
    <row r="1253" spans="1:8">
      <c r="A1253" s="276">
        <v>7048</v>
      </c>
      <c r="B1253" s="289" t="s">
        <v>1017</v>
      </c>
      <c r="C1253" s="841" t="s">
        <v>1281</v>
      </c>
      <c r="D1253" s="842"/>
      <c r="E1253" s="163" t="s">
        <v>16</v>
      </c>
      <c r="F1253" s="290">
        <v>1</v>
      </c>
      <c r="G1253" s="120">
        <v>6.22</v>
      </c>
      <c r="H1253" s="94">
        <f>ROUND(F1253*G1253,2)</f>
        <v>6.22</v>
      </c>
    </row>
    <row r="1254" spans="1:8" s="172" customFormat="1" ht="12.75" customHeight="1" thickBot="1">
      <c r="A1254" s="199"/>
      <c r="B1254" s="200"/>
      <c r="C1254" s="805"/>
      <c r="D1254" s="805"/>
      <c r="E1254" s="200"/>
      <c r="F1254" s="200"/>
      <c r="G1254" s="201"/>
      <c r="H1254" s="184"/>
    </row>
    <row r="1255" spans="1:8" s="88" customFormat="1" ht="5.0999999999999996" customHeight="1" thickBot="1">
      <c r="A1255" s="806"/>
      <c r="B1255" s="807"/>
      <c r="C1255" s="807"/>
      <c r="D1255" s="807"/>
      <c r="E1255" s="807"/>
      <c r="F1255" s="807"/>
      <c r="G1255" s="807"/>
      <c r="H1255" s="808"/>
    </row>
    <row r="1256" spans="1:8" s="180" customFormat="1" ht="12.75" customHeight="1">
      <c r="A1256" s="753" t="s">
        <v>970</v>
      </c>
      <c r="B1256" s="754"/>
      <c r="C1256" s="754"/>
      <c r="D1256" s="754"/>
      <c r="E1256" s="754"/>
      <c r="F1256" s="754"/>
      <c r="G1256" s="754"/>
      <c r="H1256" s="121">
        <f>SUM(H1250:H1253)</f>
        <v>15.02</v>
      </c>
    </row>
    <row r="1257" spans="1:8" s="180" customFormat="1" ht="12.75" customHeight="1">
      <c r="A1257" s="755" t="s">
        <v>969</v>
      </c>
      <c r="B1257" s="756"/>
      <c r="C1257" s="756"/>
      <c r="D1257" s="756"/>
      <c r="E1257" s="756"/>
      <c r="F1257" s="756"/>
      <c r="G1257" s="756"/>
      <c r="H1257" s="94">
        <f>H1258-H1256</f>
        <v>3.754999999999999</v>
      </c>
    </row>
    <row r="1258" spans="1:8" s="180" customFormat="1" ht="12.75" customHeight="1" thickBot="1">
      <c r="A1258" s="757" t="s">
        <v>968</v>
      </c>
      <c r="B1258" s="758"/>
      <c r="C1258" s="758"/>
      <c r="D1258" s="758"/>
      <c r="E1258" s="758"/>
      <c r="F1258" s="758"/>
      <c r="G1258" s="758"/>
      <c r="H1258" s="107">
        <f>H1256*1.25</f>
        <v>18.774999999999999</v>
      </c>
    </row>
    <row r="1259" spans="1:8" s="172" customFormat="1" ht="12.75" customHeight="1" thickBot="1">
      <c r="A1259" s="170"/>
      <c r="B1259" s="170"/>
      <c r="C1259" s="171"/>
      <c r="H1259" s="173"/>
    </row>
    <row r="1260" spans="1:8" s="88" customFormat="1" ht="25.5" customHeight="1">
      <c r="A1260" s="188" t="s">
        <v>831</v>
      </c>
      <c r="B1260" s="774" t="s">
        <v>1282</v>
      </c>
      <c r="C1260" s="774"/>
      <c r="D1260" s="774"/>
      <c r="E1260" s="774"/>
      <c r="F1260" s="774"/>
      <c r="G1260" s="774"/>
      <c r="H1260" s="189" t="s">
        <v>16</v>
      </c>
    </row>
    <row r="1261" spans="1:8" s="88" customFormat="1" ht="25.5" customHeight="1" thickBot="1">
      <c r="A1261" s="84" t="s">
        <v>989</v>
      </c>
      <c r="B1261" s="190" t="s">
        <v>14</v>
      </c>
      <c r="C1261" s="825" t="s">
        <v>15</v>
      </c>
      <c r="D1261" s="825"/>
      <c r="E1261" s="191" t="s">
        <v>16</v>
      </c>
      <c r="F1261" s="191" t="s">
        <v>17</v>
      </c>
      <c r="G1261" s="191" t="s">
        <v>990</v>
      </c>
      <c r="H1261" s="192" t="s">
        <v>991</v>
      </c>
    </row>
    <row r="1262" spans="1:8" s="88" customFormat="1" ht="12.75" customHeight="1">
      <c r="A1262" s="776" t="s">
        <v>1032</v>
      </c>
      <c r="B1262" s="777"/>
      <c r="C1262" s="777"/>
      <c r="D1262" s="777"/>
      <c r="E1262" s="777"/>
      <c r="F1262" s="777"/>
      <c r="G1262" s="777"/>
      <c r="H1262" s="778"/>
    </row>
    <row r="1263" spans="1:8" s="230" customFormat="1" ht="12.75" customHeight="1">
      <c r="A1263" s="244">
        <v>88267</v>
      </c>
      <c r="B1263" s="243" t="s">
        <v>993</v>
      </c>
      <c r="C1263" s="760" t="s">
        <v>1146</v>
      </c>
      <c r="D1263" s="760"/>
      <c r="E1263" s="256" t="s">
        <v>1034</v>
      </c>
      <c r="F1263" s="238">
        <v>0.4</v>
      </c>
      <c r="G1263" s="120">
        <v>13.77</v>
      </c>
      <c r="H1263" s="216">
        <f>ROUND(F1263*G1263,2)</f>
        <v>5.51</v>
      </c>
    </row>
    <row r="1264" spans="1:8" s="230" customFormat="1" ht="12.75" customHeight="1">
      <c r="A1264" s="146">
        <v>88316</v>
      </c>
      <c r="B1264" s="243" t="s">
        <v>995</v>
      </c>
      <c r="C1264" s="761" t="s">
        <v>1035</v>
      </c>
      <c r="D1264" s="761"/>
      <c r="E1264" s="256" t="s">
        <v>1034</v>
      </c>
      <c r="F1264" s="238">
        <v>0.4</v>
      </c>
      <c r="G1264" s="120">
        <v>11.02</v>
      </c>
      <c r="H1264" s="216">
        <f>ROUND(F1264*G1264,2)</f>
        <v>4.41</v>
      </c>
    </row>
    <row r="1265" spans="1:8" s="279" customFormat="1" ht="12.75" customHeight="1">
      <c r="A1265" s="762" t="s">
        <v>1016</v>
      </c>
      <c r="B1265" s="763"/>
      <c r="C1265" s="763"/>
      <c r="D1265" s="763"/>
      <c r="E1265" s="763"/>
      <c r="F1265" s="763"/>
      <c r="G1265" s="763"/>
      <c r="H1265" s="764"/>
    </row>
    <row r="1266" spans="1:8" s="230" customFormat="1" ht="12.75" customHeight="1">
      <c r="A1266" s="280">
        <v>1725</v>
      </c>
      <c r="B1266" s="281" t="s">
        <v>1017</v>
      </c>
      <c r="C1266" s="760" t="s">
        <v>1283</v>
      </c>
      <c r="D1266" s="760"/>
      <c r="E1266" s="256" t="s">
        <v>16</v>
      </c>
      <c r="F1266" s="238">
        <v>1</v>
      </c>
      <c r="G1266" s="120">
        <v>9.34</v>
      </c>
      <c r="H1266" s="216">
        <f>ROUND(F1266*G1266,2)</f>
        <v>9.34</v>
      </c>
    </row>
    <row r="1267" spans="1:8" s="230" customFormat="1" ht="12.75" customHeight="1">
      <c r="A1267" s="280">
        <v>122</v>
      </c>
      <c r="B1267" s="281" t="s">
        <v>1020</v>
      </c>
      <c r="C1267" s="760" t="s">
        <v>1284</v>
      </c>
      <c r="D1267" s="760"/>
      <c r="E1267" s="256" t="s">
        <v>1091</v>
      </c>
      <c r="F1267" s="238">
        <v>0.04</v>
      </c>
      <c r="G1267" s="120">
        <v>39.22</v>
      </c>
      <c r="H1267" s="216">
        <f>ROUND(F1267*G1267,2)</f>
        <v>1.57</v>
      </c>
    </row>
    <row r="1268" spans="1:8" s="230" customFormat="1" ht="12.75" customHeight="1">
      <c r="A1268" s="280">
        <v>20083</v>
      </c>
      <c r="B1268" s="281" t="s">
        <v>1060</v>
      </c>
      <c r="C1268" s="760" t="s">
        <v>1285</v>
      </c>
      <c r="D1268" s="760"/>
      <c r="E1268" s="256" t="s">
        <v>1093</v>
      </c>
      <c r="F1268" s="238">
        <v>0.06</v>
      </c>
      <c r="G1268" s="120">
        <v>39.49</v>
      </c>
      <c r="H1268" s="216">
        <f>ROUND(F1268*G1268,2)</f>
        <v>2.37</v>
      </c>
    </row>
    <row r="1269" spans="1:8" s="172" customFormat="1" ht="12.75" customHeight="1" thickBot="1">
      <c r="A1269" s="199"/>
      <c r="B1269" s="200"/>
      <c r="C1269" s="805"/>
      <c r="D1269" s="805"/>
      <c r="E1269" s="200"/>
      <c r="F1269" s="200"/>
      <c r="G1269" s="201"/>
      <c r="H1269" s="184"/>
    </row>
    <row r="1270" spans="1:8" s="88" customFormat="1" ht="5.0999999999999996" customHeight="1" thickBot="1">
      <c r="A1270" s="806"/>
      <c r="B1270" s="807"/>
      <c r="C1270" s="807"/>
      <c r="D1270" s="807"/>
      <c r="E1270" s="807"/>
      <c r="F1270" s="807"/>
      <c r="G1270" s="807"/>
      <c r="H1270" s="808"/>
    </row>
    <row r="1271" spans="1:8" s="180" customFormat="1" ht="12.75" customHeight="1">
      <c r="A1271" s="753" t="s">
        <v>970</v>
      </c>
      <c r="B1271" s="754"/>
      <c r="C1271" s="754"/>
      <c r="D1271" s="754"/>
      <c r="E1271" s="754"/>
      <c r="F1271" s="754"/>
      <c r="G1271" s="754"/>
      <c r="H1271" s="121">
        <f>SUM(H1263:H1268)</f>
        <v>23.2</v>
      </c>
    </row>
    <row r="1272" spans="1:8" s="180" customFormat="1" ht="12.75" customHeight="1">
      <c r="A1272" s="755" t="s">
        <v>969</v>
      </c>
      <c r="B1272" s="756"/>
      <c r="C1272" s="756"/>
      <c r="D1272" s="756"/>
      <c r="E1272" s="756"/>
      <c r="F1272" s="756"/>
      <c r="G1272" s="756"/>
      <c r="H1272" s="94">
        <f>H1273-H1271</f>
        <v>5.8000000000000007</v>
      </c>
    </row>
    <row r="1273" spans="1:8" s="180" customFormat="1" ht="12.75" customHeight="1" thickBot="1">
      <c r="A1273" s="757" t="s">
        <v>968</v>
      </c>
      <c r="B1273" s="758"/>
      <c r="C1273" s="758"/>
      <c r="D1273" s="758"/>
      <c r="E1273" s="758"/>
      <c r="F1273" s="758"/>
      <c r="G1273" s="758"/>
      <c r="H1273" s="107">
        <f>H1271*1.25</f>
        <v>29</v>
      </c>
    </row>
    <row r="1274" spans="1:8" s="172" customFormat="1" ht="24" customHeight="1" thickBot="1">
      <c r="A1274" s="170"/>
      <c r="B1274" s="170"/>
      <c r="C1274" s="171"/>
      <c r="H1274" s="173"/>
    </row>
    <row r="1275" spans="1:8" s="88" customFormat="1" ht="25.5" customHeight="1">
      <c r="A1275" s="188" t="s">
        <v>837</v>
      </c>
      <c r="B1275" s="774" t="s">
        <v>1286</v>
      </c>
      <c r="C1275" s="774"/>
      <c r="D1275" s="774"/>
      <c r="E1275" s="774"/>
      <c r="F1275" s="774"/>
      <c r="G1275" s="774"/>
      <c r="H1275" s="189" t="s">
        <v>16</v>
      </c>
    </row>
    <row r="1276" spans="1:8" s="88" customFormat="1" ht="25.5" customHeight="1" thickBot="1">
      <c r="A1276" s="84" t="s">
        <v>989</v>
      </c>
      <c r="B1276" s="190" t="s">
        <v>14</v>
      </c>
      <c r="C1276" s="825" t="s">
        <v>15</v>
      </c>
      <c r="D1276" s="825"/>
      <c r="E1276" s="191" t="s">
        <v>16</v>
      </c>
      <c r="F1276" s="191" t="s">
        <v>17</v>
      </c>
      <c r="G1276" s="191" t="s">
        <v>990</v>
      </c>
      <c r="H1276" s="192" t="s">
        <v>991</v>
      </c>
    </row>
    <row r="1277" spans="1:8" s="88" customFormat="1" ht="12.75" customHeight="1">
      <c r="A1277" s="776" t="s">
        <v>1032</v>
      </c>
      <c r="B1277" s="777"/>
      <c r="C1277" s="777"/>
      <c r="D1277" s="777"/>
      <c r="E1277" s="777"/>
      <c r="F1277" s="777"/>
      <c r="G1277" s="777"/>
      <c r="H1277" s="778"/>
    </row>
    <row r="1278" spans="1:8" ht="12.75" customHeight="1">
      <c r="A1278" s="244">
        <v>88267</v>
      </c>
      <c r="B1278" s="243" t="s">
        <v>993</v>
      </c>
      <c r="C1278" s="760" t="s">
        <v>1146</v>
      </c>
      <c r="D1278" s="760"/>
      <c r="E1278" s="256" t="s">
        <v>1034</v>
      </c>
      <c r="F1278" s="291">
        <v>4.7199999999999999E-2</v>
      </c>
      <c r="G1278" s="120">
        <v>13.77</v>
      </c>
      <c r="H1278" s="94">
        <f>ROUND(F1278*G1278,2)</f>
        <v>0.65</v>
      </c>
    </row>
    <row r="1279" spans="1:8" ht="12.75" customHeight="1">
      <c r="A1279" s="146">
        <v>88316</v>
      </c>
      <c r="B1279" s="243" t="s">
        <v>995</v>
      </c>
      <c r="C1279" s="761" t="s">
        <v>1035</v>
      </c>
      <c r="D1279" s="761"/>
      <c r="E1279" s="256" t="s">
        <v>1034</v>
      </c>
      <c r="F1279" s="292">
        <v>9.4399999999999998E-2</v>
      </c>
      <c r="G1279" s="120">
        <v>11.02</v>
      </c>
      <c r="H1279" s="94">
        <f>ROUND(F1279*G1279,2)</f>
        <v>1.04</v>
      </c>
    </row>
    <row r="1280" spans="1:8" s="279" customFormat="1" ht="12.75" customHeight="1">
      <c r="A1280" s="762" t="s">
        <v>1016</v>
      </c>
      <c r="B1280" s="763"/>
      <c r="C1280" s="763"/>
      <c r="D1280" s="763"/>
      <c r="E1280" s="763"/>
      <c r="F1280" s="763"/>
      <c r="G1280" s="763"/>
      <c r="H1280" s="764"/>
    </row>
    <row r="1281" spans="1:8">
      <c r="A1281" s="280" t="s">
        <v>138</v>
      </c>
      <c r="B1281" s="281" t="s">
        <v>1017</v>
      </c>
      <c r="C1281" s="760" t="s">
        <v>1287</v>
      </c>
      <c r="D1281" s="760"/>
      <c r="E1281" s="256" t="s">
        <v>16</v>
      </c>
      <c r="F1281" s="291">
        <v>1</v>
      </c>
      <c r="G1281" s="120">
        <v>50.64</v>
      </c>
      <c r="H1281" s="94">
        <f>ROUND(F1281*G1281,2)</f>
        <v>50.64</v>
      </c>
    </row>
    <row r="1282" spans="1:8">
      <c r="A1282" s="280">
        <v>20078</v>
      </c>
      <c r="B1282" s="281" t="s">
        <v>1020</v>
      </c>
      <c r="C1282" s="760" t="s">
        <v>1288</v>
      </c>
      <c r="D1282" s="760"/>
      <c r="E1282" s="256" t="s">
        <v>1091</v>
      </c>
      <c r="F1282" s="291">
        <v>2.5000000000000001E-2</v>
      </c>
      <c r="G1282" s="120">
        <v>56.32</v>
      </c>
      <c r="H1282" s="94">
        <f>ROUND(F1282*G1282,2)</f>
        <v>1.41</v>
      </c>
    </row>
    <row r="1283" spans="1:8" s="172" customFormat="1" ht="12.75" customHeight="1" thickBot="1">
      <c r="A1283" s="199"/>
      <c r="B1283" s="200"/>
      <c r="C1283" s="805"/>
      <c r="D1283" s="805"/>
      <c r="E1283" s="200"/>
      <c r="F1283" s="200"/>
      <c r="G1283" s="201"/>
      <c r="H1283" s="184"/>
    </row>
    <row r="1284" spans="1:8" s="88" customFormat="1" ht="5.0999999999999996" customHeight="1" thickBot="1">
      <c r="A1284" s="806"/>
      <c r="B1284" s="807"/>
      <c r="C1284" s="807"/>
      <c r="D1284" s="807"/>
      <c r="E1284" s="807"/>
      <c r="F1284" s="807"/>
      <c r="G1284" s="807"/>
      <c r="H1284" s="808"/>
    </row>
    <row r="1285" spans="1:8" s="180" customFormat="1" ht="12.75" customHeight="1">
      <c r="A1285" s="753" t="s">
        <v>970</v>
      </c>
      <c r="B1285" s="754"/>
      <c r="C1285" s="754"/>
      <c r="D1285" s="754"/>
      <c r="E1285" s="754"/>
      <c r="F1285" s="754"/>
      <c r="G1285" s="754"/>
      <c r="H1285" s="121">
        <f>SUM(H1278:H1282)</f>
        <v>53.739999999999995</v>
      </c>
    </row>
    <row r="1286" spans="1:8" s="180" customFormat="1" ht="12.75" customHeight="1">
      <c r="A1286" s="755" t="s">
        <v>969</v>
      </c>
      <c r="B1286" s="756"/>
      <c r="C1286" s="756"/>
      <c r="D1286" s="756"/>
      <c r="E1286" s="756"/>
      <c r="F1286" s="756"/>
      <c r="G1286" s="756"/>
      <c r="H1286" s="94">
        <f>H1287-H1285</f>
        <v>13.435000000000002</v>
      </c>
    </row>
    <row r="1287" spans="1:8" s="180" customFormat="1" ht="12.75" customHeight="1" thickBot="1">
      <c r="A1287" s="757" t="s">
        <v>968</v>
      </c>
      <c r="B1287" s="758"/>
      <c r="C1287" s="758"/>
      <c r="D1287" s="758"/>
      <c r="E1287" s="758"/>
      <c r="F1287" s="758"/>
      <c r="G1287" s="758"/>
      <c r="H1287" s="107">
        <f>H1285*1.25</f>
        <v>67.174999999999997</v>
      </c>
    </row>
    <row r="1288" spans="1:8" s="172" customFormat="1" ht="12.75" customHeight="1" thickBot="1">
      <c r="A1288" s="170"/>
      <c r="B1288" s="170"/>
      <c r="C1288" s="171"/>
      <c r="H1288" s="173"/>
    </row>
    <row r="1289" spans="1:8" s="88" customFormat="1" ht="25.5" customHeight="1">
      <c r="A1289" s="188" t="s">
        <v>840</v>
      </c>
      <c r="B1289" s="774" t="s">
        <v>1289</v>
      </c>
      <c r="C1289" s="774"/>
      <c r="D1289" s="774"/>
      <c r="E1289" s="774"/>
      <c r="F1289" s="774"/>
      <c r="G1289" s="774"/>
      <c r="H1289" s="189" t="s">
        <v>16</v>
      </c>
    </row>
    <row r="1290" spans="1:8" s="88" customFormat="1" ht="25.5" customHeight="1" thickBot="1">
      <c r="A1290" s="84" t="s">
        <v>989</v>
      </c>
      <c r="B1290" s="190" t="s">
        <v>14</v>
      </c>
      <c r="C1290" s="825" t="s">
        <v>15</v>
      </c>
      <c r="D1290" s="825"/>
      <c r="E1290" s="191" t="s">
        <v>16</v>
      </c>
      <c r="F1290" s="191" t="s">
        <v>17</v>
      </c>
      <c r="G1290" s="191" t="s">
        <v>990</v>
      </c>
      <c r="H1290" s="192" t="s">
        <v>991</v>
      </c>
    </row>
    <row r="1291" spans="1:8" s="88" customFormat="1" ht="12.75" customHeight="1">
      <c r="A1291" s="776" t="s">
        <v>1032</v>
      </c>
      <c r="B1291" s="777"/>
      <c r="C1291" s="777"/>
      <c r="D1291" s="777"/>
      <c r="E1291" s="777"/>
      <c r="F1291" s="777"/>
      <c r="G1291" s="777"/>
      <c r="H1291" s="778"/>
    </row>
    <row r="1292" spans="1:8" ht="12.75" customHeight="1">
      <c r="A1292" s="244">
        <v>88267</v>
      </c>
      <c r="B1292" s="243" t="s">
        <v>993</v>
      </c>
      <c r="C1292" s="760" t="s">
        <v>1146</v>
      </c>
      <c r="D1292" s="760"/>
      <c r="E1292" s="256" t="s">
        <v>1034</v>
      </c>
      <c r="F1292" s="291">
        <v>0.05</v>
      </c>
      <c r="G1292" s="120">
        <v>13.77</v>
      </c>
      <c r="H1292" s="94">
        <f>ROUND(F1292*G1292,2)</f>
        <v>0.69</v>
      </c>
    </row>
    <row r="1293" spans="1:8" ht="12.75" customHeight="1">
      <c r="A1293" s="146">
        <v>88316</v>
      </c>
      <c r="B1293" s="243" t="s">
        <v>995</v>
      </c>
      <c r="C1293" s="761" t="s">
        <v>1035</v>
      </c>
      <c r="D1293" s="761"/>
      <c r="E1293" s="256" t="s">
        <v>1034</v>
      </c>
      <c r="F1293" s="292">
        <v>0.1</v>
      </c>
      <c r="G1293" s="120">
        <v>11.02</v>
      </c>
      <c r="H1293" s="94">
        <f>ROUND(F1293*G1293,2)</f>
        <v>1.1000000000000001</v>
      </c>
    </row>
    <row r="1294" spans="1:8" s="279" customFormat="1" ht="12.75" customHeight="1">
      <c r="A1294" s="762" t="s">
        <v>1016</v>
      </c>
      <c r="B1294" s="763"/>
      <c r="C1294" s="763"/>
      <c r="D1294" s="763"/>
      <c r="E1294" s="763"/>
      <c r="F1294" s="763"/>
      <c r="G1294" s="763"/>
      <c r="H1294" s="764"/>
    </row>
    <row r="1295" spans="1:8">
      <c r="A1295" s="280" t="s">
        <v>138</v>
      </c>
      <c r="B1295" s="281" t="s">
        <v>1017</v>
      </c>
      <c r="C1295" s="760" t="s">
        <v>1290</v>
      </c>
      <c r="D1295" s="760"/>
      <c r="E1295" s="256" t="s">
        <v>16</v>
      </c>
      <c r="F1295" s="291">
        <v>1</v>
      </c>
      <c r="G1295" s="120">
        <v>148</v>
      </c>
      <c r="H1295" s="94">
        <f>ROUND(F1295*G1295,2)</f>
        <v>148</v>
      </c>
    </row>
    <row r="1296" spans="1:8">
      <c r="A1296" s="280">
        <v>20078</v>
      </c>
      <c r="B1296" s="281" t="s">
        <v>1020</v>
      </c>
      <c r="C1296" s="760" t="s">
        <v>1288</v>
      </c>
      <c r="D1296" s="760"/>
      <c r="E1296" s="256" t="s">
        <v>1091</v>
      </c>
      <c r="F1296" s="291">
        <v>3.5000000000000003E-2</v>
      </c>
      <c r="G1296" s="120">
        <v>56.32</v>
      </c>
      <c r="H1296" s="94">
        <f>ROUND(F1296*G1296,2)</f>
        <v>1.97</v>
      </c>
    </row>
    <row r="1297" spans="1:8" s="172" customFormat="1" ht="12.75" customHeight="1" thickBot="1">
      <c r="A1297" s="199"/>
      <c r="B1297" s="200"/>
      <c r="C1297" s="805"/>
      <c r="D1297" s="805"/>
      <c r="E1297" s="200"/>
      <c r="F1297" s="200"/>
      <c r="G1297" s="201"/>
      <c r="H1297" s="184"/>
    </row>
    <row r="1298" spans="1:8" s="88" customFormat="1" ht="5.0999999999999996" customHeight="1" thickBot="1">
      <c r="A1298" s="806"/>
      <c r="B1298" s="807"/>
      <c r="C1298" s="807"/>
      <c r="D1298" s="807"/>
      <c r="E1298" s="807"/>
      <c r="F1298" s="807"/>
      <c r="G1298" s="807"/>
      <c r="H1298" s="808"/>
    </row>
    <row r="1299" spans="1:8" s="180" customFormat="1" ht="12.75" customHeight="1">
      <c r="A1299" s="753" t="s">
        <v>970</v>
      </c>
      <c r="B1299" s="754"/>
      <c r="C1299" s="754"/>
      <c r="D1299" s="754"/>
      <c r="E1299" s="754"/>
      <c r="F1299" s="754"/>
      <c r="G1299" s="754"/>
      <c r="H1299" s="121">
        <f>SUM(H1292:H1296)</f>
        <v>151.76</v>
      </c>
    </row>
    <row r="1300" spans="1:8" s="180" customFormat="1" ht="12.75" customHeight="1">
      <c r="A1300" s="755" t="s">
        <v>969</v>
      </c>
      <c r="B1300" s="756"/>
      <c r="C1300" s="756"/>
      <c r="D1300" s="756"/>
      <c r="E1300" s="756"/>
      <c r="F1300" s="756"/>
      <c r="G1300" s="756"/>
      <c r="H1300" s="94">
        <f>H1301-H1299</f>
        <v>37.94</v>
      </c>
    </row>
    <row r="1301" spans="1:8" s="180" customFormat="1" ht="12.75" customHeight="1" thickBot="1">
      <c r="A1301" s="757" t="s">
        <v>968</v>
      </c>
      <c r="B1301" s="758"/>
      <c r="C1301" s="758"/>
      <c r="D1301" s="758"/>
      <c r="E1301" s="758"/>
      <c r="F1301" s="758"/>
      <c r="G1301" s="758"/>
      <c r="H1301" s="107">
        <f>H1299*1.25</f>
        <v>189.7</v>
      </c>
    </row>
    <row r="1302" spans="1:8" s="172" customFormat="1" ht="11.25" customHeight="1" thickBot="1">
      <c r="A1302" s="170"/>
      <c r="B1302" s="170"/>
      <c r="C1302" s="171"/>
      <c r="H1302" s="173"/>
    </row>
    <row r="1303" spans="1:8" s="88" customFormat="1" ht="25.5" customHeight="1">
      <c r="A1303" s="188" t="s">
        <v>843</v>
      </c>
      <c r="B1303" s="774" t="s">
        <v>1291</v>
      </c>
      <c r="C1303" s="774"/>
      <c r="D1303" s="774"/>
      <c r="E1303" s="774"/>
      <c r="F1303" s="774"/>
      <c r="G1303" s="774"/>
      <c r="H1303" s="189" t="s">
        <v>16</v>
      </c>
    </row>
    <row r="1304" spans="1:8" s="88" customFormat="1" ht="25.5" customHeight="1" thickBot="1">
      <c r="A1304" s="84" t="s">
        <v>989</v>
      </c>
      <c r="B1304" s="190" t="s">
        <v>14</v>
      </c>
      <c r="C1304" s="825" t="s">
        <v>15</v>
      </c>
      <c r="D1304" s="825"/>
      <c r="E1304" s="191" t="s">
        <v>16</v>
      </c>
      <c r="F1304" s="191" t="s">
        <v>17</v>
      </c>
      <c r="G1304" s="191" t="s">
        <v>990</v>
      </c>
      <c r="H1304" s="192" t="s">
        <v>991</v>
      </c>
    </row>
    <row r="1305" spans="1:8" s="88" customFormat="1" ht="12.75" customHeight="1">
      <c r="A1305" s="776" t="s">
        <v>1032</v>
      </c>
      <c r="B1305" s="777"/>
      <c r="C1305" s="777"/>
      <c r="D1305" s="777"/>
      <c r="E1305" s="777"/>
      <c r="F1305" s="777"/>
      <c r="G1305" s="777"/>
      <c r="H1305" s="778"/>
    </row>
    <row r="1306" spans="1:8" ht="12.75" customHeight="1">
      <c r="A1306" s="244">
        <v>88267</v>
      </c>
      <c r="B1306" s="243" t="s">
        <v>993</v>
      </c>
      <c r="C1306" s="760" t="s">
        <v>1146</v>
      </c>
      <c r="D1306" s="760"/>
      <c r="E1306" s="256" t="s">
        <v>1034</v>
      </c>
      <c r="F1306" s="291">
        <v>0.05</v>
      </c>
      <c r="G1306" s="120">
        <v>13.77</v>
      </c>
      <c r="H1306" s="94">
        <f>ROUND(F1306*G1306,2)</f>
        <v>0.69</v>
      </c>
    </row>
    <row r="1307" spans="1:8" ht="12.75" customHeight="1">
      <c r="A1307" s="146">
        <v>88316</v>
      </c>
      <c r="B1307" s="243" t="s">
        <v>995</v>
      </c>
      <c r="C1307" s="761" t="s">
        <v>1035</v>
      </c>
      <c r="D1307" s="761"/>
      <c r="E1307" s="256" t="s">
        <v>1034</v>
      </c>
      <c r="F1307" s="292">
        <v>0.1</v>
      </c>
      <c r="G1307" s="120">
        <v>11.02</v>
      </c>
      <c r="H1307" s="94">
        <f>ROUND(F1307*G1307,2)</f>
        <v>1.1000000000000001</v>
      </c>
    </row>
    <row r="1308" spans="1:8" s="279" customFormat="1" ht="12.75" customHeight="1">
      <c r="A1308" s="762" t="s">
        <v>1016</v>
      </c>
      <c r="B1308" s="763"/>
      <c r="C1308" s="763"/>
      <c r="D1308" s="763"/>
      <c r="E1308" s="763"/>
      <c r="F1308" s="763"/>
      <c r="G1308" s="763"/>
      <c r="H1308" s="764"/>
    </row>
    <row r="1309" spans="1:8">
      <c r="A1309" s="280" t="s">
        <v>138</v>
      </c>
      <c r="B1309" s="281" t="s">
        <v>1017</v>
      </c>
      <c r="C1309" s="760" t="s">
        <v>1292</v>
      </c>
      <c r="D1309" s="760"/>
      <c r="E1309" s="256" t="s">
        <v>16</v>
      </c>
      <c r="F1309" s="291">
        <v>1</v>
      </c>
      <c r="G1309" s="120">
        <v>378.05</v>
      </c>
      <c r="H1309" s="94">
        <f>ROUND(F1309*G1309,2)</f>
        <v>378.05</v>
      </c>
    </row>
    <row r="1310" spans="1:8">
      <c r="A1310" s="280">
        <v>20078</v>
      </c>
      <c r="B1310" s="281" t="s">
        <v>1020</v>
      </c>
      <c r="C1310" s="760" t="s">
        <v>1288</v>
      </c>
      <c r="D1310" s="760"/>
      <c r="E1310" s="256" t="s">
        <v>1091</v>
      </c>
      <c r="F1310" s="291">
        <v>3.5000000000000003E-2</v>
      </c>
      <c r="G1310" s="120">
        <v>56.32</v>
      </c>
      <c r="H1310" s="94">
        <f>ROUND(F1310*G1310,2)</f>
        <v>1.97</v>
      </c>
    </row>
    <row r="1311" spans="1:8" s="172" customFormat="1" ht="12.75" customHeight="1" thickBot="1">
      <c r="A1311" s="199"/>
      <c r="B1311" s="200"/>
      <c r="C1311" s="805"/>
      <c r="D1311" s="805"/>
      <c r="E1311" s="200"/>
      <c r="F1311" s="200"/>
      <c r="G1311" s="201"/>
      <c r="H1311" s="184"/>
    </row>
    <row r="1312" spans="1:8" s="88" customFormat="1" ht="5.0999999999999996" customHeight="1" thickBot="1">
      <c r="A1312" s="806"/>
      <c r="B1312" s="807"/>
      <c r="C1312" s="807"/>
      <c r="D1312" s="807"/>
      <c r="E1312" s="807"/>
      <c r="F1312" s="807"/>
      <c r="G1312" s="807"/>
      <c r="H1312" s="808"/>
    </row>
    <row r="1313" spans="1:8" s="180" customFormat="1" ht="12.75" customHeight="1">
      <c r="A1313" s="753" t="s">
        <v>970</v>
      </c>
      <c r="B1313" s="754"/>
      <c r="C1313" s="754"/>
      <c r="D1313" s="754"/>
      <c r="E1313" s="754"/>
      <c r="F1313" s="754"/>
      <c r="G1313" s="754"/>
      <c r="H1313" s="121">
        <f>SUM(H1306:H1310)</f>
        <v>381.81000000000006</v>
      </c>
    </row>
    <row r="1314" spans="1:8" s="180" customFormat="1" ht="12.75" customHeight="1">
      <c r="A1314" s="755" t="s">
        <v>969</v>
      </c>
      <c r="B1314" s="756"/>
      <c r="C1314" s="756"/>
      <c r="D1314" s="756"/>
      <c r="E1314" s="756"/>
      <c r="F1314" s="756"/>
      <c r="G1314" s="756"/>
      <c r="H1314" s="94">
        <f>H1315-H1313</f>
        <v>95.452499999999986</v>
      </c>
    </row>
    <row r="1315" spans="1:8" s="180" customFormat="1" ht="12.75" customHeight="1" thickBot="1">
      <c r="A1315" s="757" t="s">
        <v>968</v>
      </c>
      <c r="B1315" s="758"/>
      <c r="C1315" s="758"/>
      <c r="D1315" s="758"/>
      <c r="E1315" s="758"/>
      <c r="F1315" s="758"/>
      <c r="G1315" s="758"/>
      <c r="H1315" s="107">
        <f>H1313*1.25</f>
        <v>477.26250000000005</v>
      </c>
    </row>
    <row r="1316" spans="1:8" s="172" customFormat="1" ht="12.75" customHeight="1" thickBot="1">
      <c r="A1316" s="108"/>
      <c r="B1316" s="109"/>
      <c r="C1316" s="108"/>
      <c r="D1316" s="108"/>
      <c r="E1316" s="108"/>
      <c r="F1316" s="108"/>
      <c r="G1316" s="108"/>
      <c r="H1316" s="119"/>
    </row>
    <row r="1317" spans="1:8" s="88" customFormat="1" ht="25.5" customHeight="1">
      <c r="A1317" s="188" t="s">
        <v>846</v>
      </c>
      <c r="B1317" s="774" t="s">
        <v>1293</v>
      </c>
      <c r="C1317" s="774"/>
      <c r="D1317" s="774"/>
      <c r="E1317" s="774"/>
      <c r="F1317" s="774"/>
      <c r="G1317" s="774"/>
      <c r="H1317" s="189" t="s">
        <v>16</v>
      </c>
    </row>
    <row r="1318" spans="1:8" s="88" customFormat="1" ht="25.5" customHeight="1" thickBot="1">
      <c r="A1318" s="84" t="s">
        <v>989</v>
      </c>
      <c r="B1318" s="190" t="s">
        <v>14</v>
      </c>
      <c r="C1318" s="825" t="s">
        <v>15</v>
      </c>
      <c r="D1318" s="825"/>
      <c r="E1318" s="191" t="s">
        <v>16</v>
      </c>
      <c r="F1318" s="191" t="s">
        <v>17</v>
      </c>
      <c r="G1318" s="191" t="s">
        <v>990</v>
      </c>
      <c r="H1318" s="192" t="s">
        <v>991</v>
      </c>
    </row>
    <row r="1319" spans="1:8" s="88" customFormat="1" ht="12.75" customHeight="1">
      <c r="A1319" s="776" t="s">
        <v>1032</v>
      </c>
      <c r="B1319" s="777"/>
      <c r="C1319" s="777"/>
      <c r="D1319" s="777"/>
      <c r="E1319" s="777"/>
      <c r="F1319" s="777"/>
      <c r="G1319" s="777"/>
      <c r="H1319" s="778"/>
    </row>
    <row r="1320" spans="1:8" ht="12.75" customHeight="1">
      <c r="A1320" s="244">
        <v>88267</v>
      </c>
      <c r="B1320" s="243" t="s">
        <v>993</v>
      </c>
      <c r="C1320" s="760" t="s">
        <v>1146</v>
      </c>
      <c r="D1320" s="760"/>
      <c r="E1320" s="256" t="s">
        <v>1034</v>
      </c>
      <c r="F1320" s="291">
        <v>0.05</v>
      </c>
      <c r="G1320" s="120">
        <v>13.77</v>
      </c>
      <c r="H1320" s="94">
        <f>ROUND(F1320*G1320,2)</f>
        <v>0.69</v>
      </c>
    </row>
    <row r="1321" spans="1:8" ht="12.75" customHeight="1">
      <c r="A1321" s="146">
        <v>88316</v>
      </c>
      <c r="B1321" s="243" t="s">
        <v>995</v>
      </c>
      <c r="C1321" s="761" t="s">
        <v>1035</v>
      </c>
      <c r="D1321" s="761"/>
      <c r="E1321" s="256" t="s">
        <v>1034</v>
      </c>
      <c r="F1321" s="292">
        <v>0.1</v>
      </c>
      <c r="G1321" s="120">
        <v>11.02</v>
      </c>
      <c r="H1321" s="94">
        <f>ROUND(F1321*G1321,2)</f>
        <v>1.1000000000000001</v>
      </c>
    </row>
    <row r="1322" spans="1:8" s="279" customFormat="1" ht="12.75" customHeight="1">
      <c r="A1322" s="762" t="s">
        <v>1016</v>
      </c>
      <c r="B1322" s="763"/>
      <c r="C1322" s="763"/>
      <c r="D1322" s="763"/>
      <c r="E1322" s="763"/>
      <c r="F1322" s="763"/>
      <c r="G1322" s="763"/>
      <c r="H1322" s="764"/>
    </row>
    <row r="1323" spans="1:8">
      <c r="A1323" s="280" t="s">
        <v>138</v>
      </c>
      <c r="B1323" s="281" t="s">
        <v>1017</v>
      </c>
      <c r="C1323" s="760" t="s">
        <v>1294</v>
      </c>
      <c r="D1323" s="760"/>
      <c r="E1323" s="256" t="s">
        <v>16</v>
      </c>
      <c r="F1323" s="291">
        <v>1</v>
      </c>
      <c r="G1323" s="120">
        <v>95.32</v>
      </c>
      <c r="H1323" s="94">
        <f>ROUND(F1323*G1323,2)</f>
        <v>95.32</v>
      </c>
    </row>
    <row r="1324" spans="1:8">
      <c r="A1324" s="280">
        <v>20078</v>
      </c>
      <c r="B1324" s="281" t="s">
        <v>1020</v>
      </c>
      <c r="C1324" s="760" t="s">
        <v>1288</v>
      </c>
      <c r="D1324" s="760"/>
      <c r="E1324" s="256" t="s">
        <v>1091</v>
      </c>
      <c r="F1324" s="291">
        <v>3.5000000000000003E-2</v>
      </c>
      <c r="G1324" s="120">
        <v>56.32</v>
      </c>
      <c r="H1324" s="94">
        <f>ROUND(F1324*G1324,2)</f>
        <v>1.97</v>
      </c>
    </row>
    <row r="1325" spans="1:8" s="172" customFormat="1" ht="12.75" customHeight="1" thickBot="1">
      <c r="A1325" s="199"/>
      <c r="B1325" s="200"/>
      <c r="C1325" s="805"/>
      <c r="D1325" s="805"/>
      <c r="E1325" s="200"/>
      <c r="F1325" s="200"/>
      <c r="G1325" s="201"/>
      <c r="H1325" s="184"/>
    </row>
    <row r="1326" spans="1:8" s="88" customFormat="1" ht="5.0999999999999996" customHeight="1" thickBot="1">
      <c r="A1326" s="806"/>
      <c r="B1326" s="807"/>
      <c r="C1326" s="807"/>
      <c r="D1326" s="807"/>
      <c r="E1326" s="807"/>
      <c r="F1326" s="807"/>
      <c r="G1326" s="807"/>
      <c r="H1326" s="808"/>
    </row>
    <row r="1327" spans="1:8" s="180" customFormat="1" ht="12.75" customHeight="1">
      <c r="A1327" s="753" t="s">
        <v>970</v>
      </c>
      <c r="B1327" s="754"/>
      <c r="C1327" s="754"/>
      <c r="D1327" s="754"/>
      <c r="E1327" s="754"/>
      <c r="F1327" s="754"/>
      <c r="G1327" s="754"/>
      <c r="H1327" s="121">
        <f>SUM(H1320:H1324)</f>
        <v>99.08</v>
      </c>
    </row>
    <row r="1328" spans="1:8" s="180" customFormat="1" ht="12.75" customHeight="1">
      <c r="A1328" s="755" t="s">
        <v>969</v>
      </c>
      <c r="B1328" s="756"/>
      <c r="C1328" s="756"/>
      <c r="D1328" s="756"/>
      <c r="E1328" s="756"/>
      <c r="F1328" s="756"/>
      <c r="G1328" s="756"/>
      <c r="H1328" s="94">
        <f>H1329-H1327</f>
        <v>24.769999999999996</v>
      </c>
    </row>
    <row r="1329" spans="1:8" s="180" customFormat="1" ht="12.75" customHeight="1" thickBot="1">
      <c r="A1329" s="757" t="s">
        <v>968</v>
      </c>
      <c r="B1329" s="758"/>
      <c r="C1329" s="758"/>
      <c r="D1329" s="758"/>
      <c r="E1329" s="758"/>
      <c r="F1329" s="758"/>
      <c r="G1329" s="758"/>
      <c r="H1329" s="107">
        <f>H1327*1.25</f>
        <v>123.85</v>
      </c>
    </row>
    <row r="1330" spans="1:8" s="172" customFormat="1" ht="12.75" customHeight="1" thickBot="1">
      <c r="A1330" s="108"/>
      <c r="B1330" s="109"/>
      <c r="C1330" s="108"/>
      <c r="D1330" s="108"/>
      <c r="E1330" s="108"/>
      <c r="F1330" s="108"/>
      <c r="G1330" s="108"/>
      <c r="H1330" s="119"/>
    </row>
    <row r="1331" spans="1:8" s="88" customFormat="1" ht="15.75" customHeight="1">
      <c r="A1331" s="188" t="s">
        <v>849</v>
      </c>
      <c r="B1331" s="774" t="s">
        <v>1295</v>
      </c>
      <c r="C1331" s="774"/>
      <c r="D1331" s="774"/>
      <c r="E1331" s="774"/>
      <c r="F1331" s="774"/>
      <c r="G1331" s="774"/>
      <c r="H1331" s="189" t="s">
        <v>16</v>
      </c>
    </row>
    <row r="1332" spans="1:8" s="88" customFormat="1" ht="25.5" customHeight="1" thickBot="1">
      <c r="A1332" s="84" t="s">
        <v>989</v>
      </c>
      <c r="B1332" s="190" t="s">
        <v>14</v>
      </c>
      <c r="C1332" s="825" t="s">
        <v>15</v>
      </c>
      <c r="D1332" s="825"/>
      <c r="E1332" s="191" t="s">
        <v>16</v>
      </c>
      <c r="F1332" s="191" t="s">
        <v>17</v>
      </c>
      <c r="G1332" s="191" t="s">
        <v>990</v>
      </c>
      <c r="H1332" s="192" t="s">
        <v>991</v>
      </c>
    </row>
    <row r="1333" spans="1:8" s="88" customFormat="1" ht="12.75" customHeight="1">
      <c r="A1333" s="776" t="s">
        <v>1032</v>
      </c>
      <c r="B1333" s="777"/>
      <c r="C1333" s="777"/>
      <c r="D1333" s="777"/>
      <c r="E1333" s="777"/>
      <c r="F1333" s="777"/>
      <c r="G1333" s="777"/>
      <c r="H1333" s="778"/>
    </row>
    <row r="1334" spans="1:8" ht="12.75" customHeight="1">
      <c r="A1334" s="244">
        <v>88267</v>
      </c>
      <c r="B1334" s="243" t="s">
        <v>993</v>
      </c>
      <c r="C1334" s="760" t="s">
        <v>1146</v>
      </c>
      <c r="D1334" s="760"/>
      <c r="E1334" s="256" t="s">
        <v>1034</v>
      </c>
      <c r="F1334" s="291">
        <v>0.05</v>
      </c>
      <c r="G1334" s="120">
        <v>13.77</v>
      </c>
      <c r="H1334" s="94">
        <f>ROUND(F1334*G1334,2)</f>
        <v>0.69</v>
      </c>
    </row>
    <row r="1335" spans="1:8" ht="12.75" customHeight="1">
      <c r="A1335" s="146">
        <v>88316</v>
      </c>
      <c r="B1335" s="243" t="s">
        <v>995</v>
      </c>
      <c r="C1335" s="761" t="s">
        <v>1035</v>
      </c>
      <c r="D1335" s="761"/>
      <c r="E1335" s="256" t="s">
        <v>1034</v>
      </c>
      <c r="F1335" s="292">
        <v>0.1</v>
      </c>
      <c r="G1335" s="120">
        <v>11.02</v>
      </c>
      <c r="H1335" s="94">
        <f>ROUND(F1335*G1335,2)</f>
        <v>1.1000000000000001</v>
      </c>
    </row>
    <row r="1336" spans="1:8" s="279" customFormat="1" ht="12.75" customHeight="1">
      <c r="A1336" s="762" t="s">
        <v>1016</v>
      </c>
      <c r="B1336" s="763"/>
      <c r="C1336" s="763"/>
      <c r="D1336" s="763"/>
      <c r="E1336" s="763"/>
      <c r="F1336" s="763"/>
      <c r="G1336" s="763"/>
      <c r="H1336" s="764"/>
    </row>
    <row r="1337" spans="1:8">
      <c r="A1337" s="280" t="s">
        <v>138</v>
      </c>
      <c r="B1337" s="281" t="s">
        <v>1017</v>
      </c>
      <c r="C1337" s="760" t="s">
        <v>1296</v>
      </c>
      <c r="D1337" s="760"/>
      <c r="E1337" s="256" t="s">
        <v>16</v>
      </c>
      <c r="F1337" s="291">
        <v>1</v>
      </c>
      <c r="G1337" s="120">
        <v>383.55</v>
      </c>
      <c r="H1337" s="94">
        <f>ROUND(F1337*G1337,2)</f>
        <v>383.55</v>
      </c>
    </row>
    <row r="1338" spans="1:8">
      <c r="A1338" s="280">
        <v>20078</v>
      </c>
      <c r="B1338" s="281" t="s">
        <v>1020</v>
      </c>
      <c r="C1338" s="760" t="s">
        <v>1288</v>
      </c>
      <c r="D1338" s="760"/>
      <c r="E1338" s="256" t="s">
        <v>1091</v>
      </c>
      <c r="F1338" s="291">
        <v>3.5000000000000003E-2</v>
      </c>
      <c r="G1338" s="120">
        <v>56.32</v>
      </c>
      <c r="H1338" s="94">
        <f>ROUND(F1338*G1338,2)</f>
        <v>1.97</v>
      </c>
    </row>
    <row r="1339" spans="1:8" s="172" customFormat="1" ht="12.75" customHeight="1" thickBot="1">
      <c r="A1339" s="199"/>
      <c r="B1339" s="200"/>
      <c r="C1339" s="805"/>
      <c r="D1339" s="805"/>
      <c r="E1339" s="200"/>
      <c r="F1339" s="200"/>
      <c r="G1339" s="201"/>
      <c r="H1339" s="184"/>
    </row>
    <row r="1340" spans="1:8" s="88" customFormat="1" ht="5.0999999999999996" customHeight="1" thickBot="1">
      <c r="A1340" s="806"/>
      <c r="B1340" s="807"/>
      <c r="C1340" s="807"/>
      <c r="D1340" s="807"/>
      <c r="E1340" s="807"/>
      <c r="F1340" s="807"/>
      <c r="G1340" s="807"/>
      <c r="H1340" s="808"/>
    </row>
    <row r="1341" spans="1:8" s="180" customFormat="1" ht="12.75" customHeight="1">
      <c r="A1341" s="753" t="s">
        <v>970</v>
      </c>
      <c r="B1341" s="754"/>
      <c r="C1341" s="754"/>
      <c r="D1341" s="754"/>
      <c r="E1341" s="754"/>
      <c r="F1341" s="754"/>
      <c r="G1341" s="754"/>
      <c r="H1341" s="121">
        <f>SUM(H1334:H1338)</f>
        <v>387.31000000000006</v>
      </c>
    </row>
    <row r="1342" spans="1:8" s="180" customFormat="1" ht="12.75" customHeight="1">
      <c r="A1342" s="755" t="s">
        <v>969</v>
      </c>
      <c r="B1342" s="756"/>
      <c r="C1342" s="756"/>
      <c r="D1342" s="756"/>
      <c r="E1342" s="756"/>
      <c r="F1342" s="756"/>
      <c r="G1342" s="756"/>
      <c r="H1342" s="94">
        <f>H1343-H1341</f>
        <v>96.827499999999986</v>
      </c>
    </row>
    <row r="1343" spans="1:8" s="180" customFormat="1" ht="12.75" customHeight="1" thickBot="1">
      <c r="A1343" s="757" t="s">
        <v>968</v>
      </c>
      <c r="B1343" s="758"/>
      <c r="C1343" s="758"/>
      <c r="D1343" s="758"/>
      <c r="E1343" s="758"/>
      <c r="F1343" s="758"/>
      <c r="G1343" s="758"/>
      <c r="H1343" s="107">
        <f>H1341*1.25</f>
        <v>484.13750000000005</v>
      </c>
    </row>
    <row r="1344" spans="1:8" s="172" customFormat="1" ht="12.75" customHeight="1" thickBot="1">
      <c r="A1344" s="108"/>
      <c r="B1344" s="109"/>
      <c r="C1344" s="108"/>
      <c r="D1344" s="108"/>
      <c r="E1344" s="108"/>
      <c r="F1344" s="108"/>
      <c r="G1344" s="108"/>
      <c r="H1344" s="119"/>
    </row>
    <row r="1345" spans="1:8" s="88" customFormat="1" ht="25.5" customHeight="1">
      <c r="A1345" s="188" t="s">
        <v>852</v>
      </c>
      <c r="B1345" s="774" t="s">
        <v>1297</v>
      </c>
      <c r="C1345" s="774"/>
      <c r="D1345" s="774"/>
      <c r="E1345" s="774"/>
      <c r="F1345" s="774"/>
      <c r="G1345" s="774"/>
      <c r="H1345" s="189" t="s">
        <v>16</v>
      </c>
    </row>
    <row r="1346" spans="1:8" s="88" customFormat="1" ht="25.5" customHeight="1" thickBot="1">
      <c r="A1346" s="84" t="s">
        <v>989</v>
      </c>
      <c r="B1346" s="190" t="s">
        <v>14</v>
      </c>
      <c r="C1346" s="825" t="s">
        <v>15</v>
      </c>
      <c r="D1346" s="825"/>
      <c r="E1346" s="191" t="s">
        <v>16</v>
      </c>
      <c r="F1346" s="191" t="s">
        <v>17</v>
      </c>
      <c r="G1346" s="191" t="s">
        <v>990</v>
      </c>
      <c r="H1346" s="192" t="s">
        <v>991</v>
      </c>
    </row>
    <row r="1347" spans="1:8" s="88" customFormat="1" ht="12.75" customHeight="1">
      <c r="A1347" s="776" t="s">
        <v>1032</v>
      </c>
      <c r="B1347" s="777"/>
      <c r="C1347" s="777"/>
      <c r="D1347" s="777"/>
      <c r="E1347" s="777"/>
      <c r="F1347" s="777"/>
      <c r="G1347" s="777"/>
      <c r="H1347" s="778"/>
    </row>
    <row r="1348" spans="1:8" ht="12.75" customHeight="1">
      <c r="A1348" s="244">
        <v>88267</v>
      </c>
      <c r="B1348" s="243" t="s">
        <v>993</v>
      </c>
      <c r="C1348" s="760" t="s">
        <v>1146</v>
      </c>
      <c r="D1348" s="760"/>
      <c r="E1348" s="256" t="s">
        <v>1034</v>
      </c>
      <c r="F1348" s="291">
        <v>0.05</v>
      </c>
      <c r="G1348" s="120">
        <v>13.77</v>
      </c>
      <c r="H1348" s="94">
        <f>ROUND(F1348*G1348,2)</f>
        <v>0.69</v>
      </c>
    </row>
    <row r="1349" spans="1:8" ht="12.75" customHeight="1">
      <c r="A1349" s="146">
        <v>88316</v>
      </c>
      <c r="B1349" s="243" t="s">
        <v>995</v>
      </c>
      <c r="C1349" s="761" t="s">
        <v>1035</v>
      </c>
      <c r="D1349" s="761"/>
      <c r="E1349" s="256" t="s">
        <v>1034</v>
      </c>
      <c r="F1349" s="292">
        <v>0.1</v>
      </c>
      <c r="G1349" s="120">
        <v>11.02</v>
      </c>
      <c r="H1349" s="94">
        <f>ROUND(F1349*G1349,2)</f>
        <v>1.1000000000000001</v>
      </c>
    </row>
    <row r="1350" spans="1:8" s="279" customFormat="1" ht="12.75" customHeight="1">
      <c r="A1350" s="762" t="s">
        <v>1016</v>
      </c>
      <c r="B1350" s="763"/>
      <c r="C1350" s="763"/>
      <c r="D1350" s="763"/>
      <c r="E1350" s="763"/>
      <c r="F1350" s="763"/>
      <c r="G1350" s="763"/>
      <c r="H1350" s="764"/>
    </row>
    <row r="1351" spans="1:8">
      <c r="A1351" s="280" t="s">
        <v>138</v>
      </c>
      <c r="B1351" s="281" t="s">
        <v>1017</v>
      </c>
      <c r="C1351" s="760" t="s">
        <v>1298</v>
      </c>
      <c r="D1351" s="760"/>
      <c r="E1351" s="256" t="s">
        <v>16</v>
      </c>
      <c r="F1351" s="291">
        <v>1</v>
      </c>
      <c r="G1351" s="120">
        <v>383.55</v>
      </c>
      <c r="H1351" s="94">
        <f>ROUND(F1351*G1351,2)</f>
        <v>383.55</v>
      </c>
    </row>
    <row r="1352" spans="1:8">
      <c r="A1352" s="280">
        <v>20078</v>
      </c>
      <c r="B1352" s="281" t="s">
        <v>1020</v>
      </c>
      <c r="C1352" s="760" t="s">
        <v>1288</v>
      </c>
      <c r="D1352" s="760"/>
      <c r="E1352" s="256" t="s">
        <v>1091</v>
      </c>
      <c r="F1352" s="291">
        <v>3.5000000000000003E-2</v>
      </c>
      <c r="G1352" s="120">
        <v>56.32</v>
      </c>
      <c r="H1352" s="94">
        <f>ROUND(F1352*G1352,2)</f>
        <v>1.97</v>
      </c>
    </row>
    <row r="1353" spans="1:8" s="172" customFormat="1" ht="12.75" customHeight="1" thickBot="1">
      <c r="A1353" s="199"/>
      <c r="B1353" s="200"/>
      <c r="C1353" s="805"/>
      <c r="D1353" s="805"/>
      <c r="E1353" s="200"/>
      <c r="F1353" s="200"/>
      <c r="G1353" s="201"/>
      <c r="H1353" s="184"/>
    </row>
    <row r="1354" spans="1:8" s="88" customFormat="1" ht="5.0999999999999996" customHeight="1" thickBot="1">
      <c r="A1354" s="806"/>
      <c r="B1354" s="807"/>
      <c r="C1354" s="807"/>
      <c r="D1354" s="807"/>
      <c r="E1354" s="807"/>
      <c r="F1354" s="807"/>
      <c r="G1354" s="807"/>
      <c r="H1354" s="808"/>
    </row>
    <row r="1355" spans="1:8" s="180" customFormat="1" ht="12.75" customHeight="1">
      <c r="A1355" s="753" t="s">
        <v>970</v>
      </c>
      <c r="B1355" s="754"/>
      <c r="C1355" s="754"/>
      <c r="D1355" s="754"/>
      <c r="E1355" s="754"/>
      <c r="F1355" s="754"/>
      <c r="G1355" s="754"/>
      <c r="H1355" s="121">
        <f>SUM(H1348:H1352)</f>
        <v>387.31000000000006</v>
      </c>
    </row>
    <row r="1356" spans="1:8" s="180" customFormat="1" ht="12.75" customHeight="1">
      <c r="A1356" s="755" t="s">
        <v>969</v>
      </c>
      <c r="B1356" s="756"/>
      <c r="C1356" s="756"/>
      <c r="D1356" s="756"/>
      <c r="E1356" s="756"/>
      <c r="F1356" s="756"/>
      <c r="G1356" s="756"/>
      <c r="H1356" s="94">
        <f>H1357-H1355</f>
        <v>96.827499999999986</v>
      </c>
    </row>
    <row r="1357" spans="1:8" s="180" customFormat="1" ht="12.75" customHeight="1" thickBot="1">
      <c r="A1357" s="757" t="s">
        <v>968</v>
      </c>
      <c r="B1357" s="758"/>
      <c r="C1357" s="758"/>
      <c r="D1357" s="758"/>
      <c r="E1357" s="758"/>
      <c r="F1357" s="758"/>
      <c r="G1357" s="758"/>
      <c r="H1357" s="107">
        <f>H1355*1.25</f>
        <v>484.13750000000005</v>
      </c>
    </row>
    <row r="1358" spans="1:8" s="172" customFormat="1" ht="12.75" customHeight="1" thickBot="1">
      <c r="A1358" s="108"/>
      <c r="B1358" s="109"/>
      <c r="C1358" s="108"/>
      <c r="D1358" s="108"/>
      <c r="E1358" s="108"/>
      <c r="F1358" s="108"/>
      <c r="G1358" s="108"/>
      <c r="H1358" s="119"/>
    </row>
    <row r="1359" spans="1:8" s="88" customFormat="1" ht="25.5" customHeight="1">
      <c r="A1359" s="188" t="s">
        <v>855</v>
      </c>
      <c r="B1359" s="774" t="s">
        <v>1299</v>
      </c>
      <c r="C1359" s="774"/>
      <c r="D1359" s="774"/>
      <c r="E1359" s="774"/>
      <c r="F1359" s="774"/>
      <c r="G1359" s="774"/>
      <c r="H1359" s="189" t="s">
        <v>16</v>
      </c>
    </row>
    <row r="1360" spans="1:8" s="88" customFormat="1" ht="25.5" customHeight="1" thickBot="1">
      <c r="A1360" s="84" t="s">
        <v>989</v>
      </c>
      <c r="B1360" s="190" t="s">
        <v>14</v>
      </c>
      <c r="C1360" s="825" t="s">
        <v>15</v>
      </c>
      <c r="D1360" s="825"/>
      <c r="E1360" s="191" t="s">
        <v>16</v>
      </c>
      <c r="F1360" s="191" t="s">
        <v>17</v>
      </c>
      <c r="G1360" s="191" t="s">
        <v>990</v>
      </c>
      <c r="H1360" s="192" t="s">
        <v>991</v>
      </c>
    </row>
    <row r="1361" spans="1:8" ht="12.75" customHeight="1">
      <c r="A1361" s="244">
        <v>88267</v>
      </c>
      <c r="B1361" s="243" t="s">
        <v>993</v>
      </c>
      <c r="C1361" s="760" t="s">
        <v>1146</v>
      </c>
      <c r="D1361" s="760"/>
      <c r="E1361" s="256" t="s">
        <v>1034</v>
      </c>
      <c r="F1361" s="291">
        <v>0.05</v>
      </c>
      <c r="G1361" s="120">
        <v>13.77</v>
      </c>
      <c r="H1361" s="94">
        <f>ROUND(F1361*G1361,2)</f>
        <v>0.69</v>
      </c>
    </row>
    <row r="1362" spans="1:8" ht="12.75" customHeight="1">
      <c r="A1362" s="146">
        <v>88316</v>
      </c>
      <c r="B1362" s="243" t="s">
        <v>995</v>
      </c>
      <c r="C1362" s="761" t="s">
        <v>1035</v>
      </c>
      <c r="D1362" s="761"/>
      <c r="E1362" s="256" t="s">
        <v>1034</v>
      </c>
      <c r="F1362" s="292">
        <v>0.1</v>
      </c>
      <c r="G1362" s="120">
        <v>11.02</v>
      </c>
      <c r="H1362" s="94">
        <f>ROUND(F1362*G1362,2)</f>
        <v>1.1000000000000001</v>
      </c>
    </row>
    <row r="1363" spans="1:8" s="279" customFormat="1" ht="12.75" customHeight="1">
      <c r="A1363" s="762" t="s">
        <v>1016</v>
      </c>
      <c r="B1363" s="763"/>
      <c r="C1363" s="763"/>
      <c r="D1363" s="763"/>
      <c r="E1363" s="763"/>
      <c r="F1363" s="763"/>
      <c r="G1363" s="763"/>
      <c r="H1363" s="764"/>
    </row>
    <row r="1364" spans="1:8">
      <c r="A1364" s="280" t="s">
        <v>138</v>
      </c>
      <c r="B1364" s="281" t="s">
        <v>1017</v>
      </c>
      <c r="C1364" s="760" t="s">
        <v>1300</v>
      </c>
      <c r="D1364" s="760"/>
      <c r="E1364" s="256" t="s">
        <v>16</v>
      </c>
      <c r="F1364" s="291">
        <v>1</v>
      </c>
      <c r="G1364" s="120">
        <v>95</v>
      </c>
      <c r="H1364" s="94">
        <f>ROUND(F1364*G1364,2)</f>
        <v>95</v>
      </c>
    </row>
    <row r="1365" spans="1:8">
      <c r="A1365" s="280">
        <v>20078</v>
      </c>
      <c r="B1365" s="281" t="s">
        <v>1020</v>
      </c>
      <c r="C1365" s="760" t="s">
        <v>1288</v>
      </c>
      <c r="D1365" s="760"/>
      <c r="E1365" s="256" t="s">
        <v>1091</v>
      </c>
      <c r="F1365" s="291">
        <v>3.5000000000000003E-2</v>
      </c>
      <c r="G1365" s="120">
        <v>56.32</v>
      </c>
      <c r="H1365" s="94">
        <f>ROUND(F1365*G1365,2)</f>
        <v>1.97</v>
      </c>
    </row>
    <row r="1366" spans="1:8" s="172" customFormat="1" ht="12.75" customHeight="1" thickBot="1">
      <c r="A1366" s="199"/>
      <c r="B1366" s="200"/>
      <c r="C1366" s="805"/>
      <c r="D1366" s="805"/>
      <c r="E1366" s="200"/>
      <c r="F1366" s="200"/>
      <c r="G1366" s="201"/>
      <c r="H1366" s="184"/>
    </row>
    <row r="1367" spans="1:8" s="88" customFormat="1" ht="5.0999999999999996" customHeight="1" thickBot="1">
      <c r="A1367" s="806"/>
      <c r="B1367" s="807"/>
      <c r="C1367" s="807"/>
      <c r="D1367" s="807"/>
      <c r="E1367" s="807"/>
      <c r="F1367" s="807"/>
      <c r="G1367" s="807"/>
      <c r="H1367" s="808"/>
    </row>
    <row r="1368" spans="1:8" s="180" customFormat="1" ht="12.75" customHeight="1">
      <c r="A1368" s="753" t="s">
        <v>970</v>
      </c>
      <c r="B1368" s="754"/>
      <c r="C1368" s="754"/>
      <c r="D1368" s="754"/>
      <c r="E1368" s="754"/>
      <c r="F1368" s="754"/>
      <c r="G1368" s="754"/>
      <c r="H1368" s="121">
        <f>SUM(H1361:H1365)</f>
        <v>98.76</v>
      </c>
    </row>
    <row r="1369" spans="1:8" s="180" customFormat="1" ht="12.75" customHeight="1">
      <c r="A1369" s="755" t="s">
        <v>969</v>
      </c>
      <c r="B1369" s="756"/>
      <c r="C1369" s="756"/>
      <c r="D1369" s="756"/>
      <c r="E1369" s="756"/>
      <c r="F1369" s="756"/>
      <c r="G1369" s="756"/>
      <c r="H1369" s="94">
        <f>H1370-H1368</f>
        <v>24.689999999999998</v>
      </c>
    </row>
    <row r="1370" spans="1:8" s="180" customFormat="1" ht="12.75" customHeight="1" thickBot="1">
      <c r="A1370" s="757" t="s">
        <v>968</v>
      </c>
      <c r="B1370" s="758"/>
      <c r="C1370" s="758"/>
      <c r="D1370" s="758"/>
      <c r="E1370" s="758"/>
      <c r="F1370" s="758"/>
      <c r="G1370" s="758"/>
      <c r="H1370" s="107">
        <f>H1368*1.25</f>
        <v>123.45</v>
      </c>
    </row>
    <row r="1371" spans="1:8" s="172" customFormat="1" ht="12.75" customHeight="1" thickBot="1">
      <c r="A1371" s="108"/>
      <c r="B1371" s="109"/>
      <c r="C1371" s="108"/>
      <c r="D1371" s="108"/>
      <c r="E1371" s="108"/>
      <c r="F1371" s="108"/>
      <c r="G1371" s="108"/>
      <c r="H1371" s="119"/>
    </row>
    <row r="1372" spans="1:8" s="88" customFormat="1" ht="25.5" customHeight="1">
      <c r="A1372" s="188" t="s">
        <v>858</v>
      </c>
      <c r="B1372" s="774" t="s">
        <v>1301</v>
      </c>
      <c r="C1372" s="774"/>
      <c r="D1372" s="774"/>
      <c r="E1372" s="774"/>
      <c r="F1372" s="774"/>
      <c r="G1372" s="774"/>
      <c r="H1372" s="189" t="s">
        <v>16</v>
      </c>
    </row>
    <row r="1373" spans="1:8" s="88" customFormat="1" ht="25.5" customHeight="1" thickBot="1">
      <c r="A1373" s="84" t="s">
        <v>989</v>
      </c>
      <c r="B1373" s="190" t="s">
        <v>14</v>
      </c>
      <c r="C1373" s="825" t="s">
        <v>15</v>
      </c>
      <c r="D1373" s="825"/>
      <c r="E1373" s="191" t="s">
        <v>16</v>
      </c>
      <c r="F1373" s="191" t="s">
        <v>17</v>
      </c>
      <c r="G1373" s="191" t="s">
        <v>990</v>
      </c>
      <c r="H1373" s="192" t="s">
        <v>991</v>
      </c>
    </row>
    <row r="1374" spans="1:8" ht="12.75" customHeight="1">
      <c r="A1374" s="244">
        <v>88267</v>
      </c>
      <c r="B1374" s="243" t="s">
        <v>993</v>
      </c>
      <c r="C1374" s="760" t="s">
        <v>1146</v>
      </c>
      <c r="D1374" s="760"/>
      <c r="E1374" s="256" t="s">
        <v>1034</v>
      </c>
      <c r="F1374" s="291">
        <v>0.05</v>
      </c>
      <c r="G1374" s="120">
        <v>13.77</v>
      </c>
      <c r="H1374" s="94">
        <f>ROUND(F1374*G1374,2)</f>
        <v>0.69</v>
      </c>
    </row>
    <row r="1375" spans="1:8" ht="12.75" customHeight="1">
      <c r="A1375" s="146">
        <v>88316</v>
      </c>
      <c r="B1375" s="243" t="s">
        <v>995</v>
      </c>
      <c r="C1375" s="761" t="s">
        <v>1035</v>
      </c>
      <c r="D1375" s="761"/>
      <c r="E1375" s="256" t="s">
        <v>1034</v>
      </c>
      <c r="F1375" s="292">
        <v>0.1</v>
      </c>
      <c r="G1375" s="120">
        <v>11.02</v>
      </c>
      <c r="H1375" s="94">
        <f>ROUND(F1375*G1375,2)</f>
        <v>1.1000000000000001</v>
      </c>
    </row>
    <row r="1376" spans="1:8" s="279" customFormat="1" ht="12.75" customHeight="1">
      <c r="A1376" s="762" t="s">
        <v>1016</v>
      </c>
      <c r="B1376" s="763"/>
      <c r="C1376" s="763"/>
      <c r="D1376" s="763"/>
      <c r="E1376" s="763"/>
      <c r="F1376" s="763"/>
      <c r="G1376" s="763"/>
      <c r="H1376" s="764"/>
    </row>
    <row r="1377" spans="1:8">
      <c r="A1377" s="280" t="s">
        <v>138</v>
      </c>
      <c r="B1377" s="281" t="s">
        <v>1017</v>
      </c>
      <c r="C1377" s="760" t="s">
        <v>1302</v>
      </c>
      <c r="D1377" s="760"/>
      <c r="E1377" s="256" t="s">
        <v>16</v>
      </c>
      <c r="F1377" s="291">
        <v>1</v>
      </c>
      <c r="G1377" s="120">
        <v>58.5</v>
      </c>
      <c r="H1377" s="94">
        <f>ROUND(F1377*G1377,2)</f>
        <v>58.5</v>
      </c>
    </row>
    <row r="1378" spans="1:8">
      <c r="A1378" s="280">
        <v>20078</v>
      </c>
      <c r="B1378" s="281" t="s">
        <v>1020</v>
      </c>
      <c r="C1378" s="760" t="s">
        <v>1288</v>
      </c>
      <c r="D1378" s="760"/>
      <c r="E1378" s="256" t="s">
        <v>1091</v>
      </c>
      <c r="F1378" s="291">
        <v>3.5000000000000003E-2</v>
      </c>
      <c r="G1378" s="120">
        <v>56.32</v>
      </c>
      <c r="H1378" s="94">
        <f>ROUND(F1378*G1378,2)</f>
        <v>1.97</v>
      </c>
    </row>
    <row r="1379" spans="1:8" s="172" customFormat="1" ht="12.75" customHeight="1" thickBot="1">
      <c r="A1379" s="199"/>
      <c r="B1379" s="200"/>
      <c r="C1379" s="805"/>
      <c r="D1379" s="805"/>
      <c r="E1379" s="200"/>
      <c r="F1379" s="200"/>
      <c r="G1379" s="201"/>
      <c r="H1379" s="184"/>
    </row>
    <row r="1380" spans="1:8" s="88" customFormat="1" ht="5.0999999999999996" customHeight="1" thickBot="1">
      <c r="A1380" s="806"/>
      <c r="B1380" s="807"/>
      <c r="C1380" s="807"/>
      <c r="D1380" s="807"/>
      <c r="E1380" s="807"/>
      <c r="F1380" s="807"/>
      <c r="G1380" s="807"/>
      <c r="H1380" s="808"/>
    </row>
    <row r="1381" spans="1:8" s="180" customFormat="1" ht="12.75" customHeight="1">
      <c r="A1381" s="753" t="s">
        <v>970</v>
      </c>
      <c r="B1381" s="754"/>
      <c r="C1381" s="754"/>
      <c r="D1381" s="754"/>
      <c r="E1381" s="754"/>
      <c r="F1381" s="754"/>
      <c r="G1381" s="754"/>
      <c r="H1381" s="121">
        <f>SUM(H1374:H1378)</f>
        <v>62.26</v>
      </c>
    </row>
    <row r="1382" spans="1:8" s="180" customFormat="1" ht="12.75" customHeight="1">
      <c r="A1382" s="755" t="s">
        <v>969</v>
      </c>
      <c r="B1382" s="756"/>
      <c r="C1382" s="756"/>
      <c r="D1382" s="756"/>
      <c r="E1382" s="756"/>
      <c r="F1382" s="756"/>
      <c r="G1382" s="756"/>
      <c r="H1382" s="94">
        <f>H1383-H1381</f>
        <v>15.565000000000005</v>
      </c>
    </row>
    <row r="1383" spans="1:8" s="180" customFormat="1" ht="12.75" customHeight="1" thickBot="1">
      <c r="A1383" s="757" t="s">
        <v>968</v>
      </c>
      <c r="B1383" s="758"/>
      <c r="C1383" s="758"/>
      <c r="D1383" s="758"/>
      <c r="E1383" s="758"/>
      <c r="F1383" s="758"/>
      <c r="G1383" s="758"/>
      <c r="H1383" s="107">
        <f>H1381*1.25</f>
        <v>77.825000000000003</v>
      </c>
    </row>
    <row r="1384" spans="1:8" s="172" customFormat="1" ht="12.75" customHeight="1" thickBot="1">
      <c r="A1384" s="108"/>
      <c r="B1384" s="109"/>
      <c r="C1384" s="108"/>
      <c r="D1384" s="108"/>
      <c r="E1384" s="108"/>
      <c r="F1384" s="108"/>
      <c r="G1384" s="108"/>
      <c r="H1384" s="119"/>
    </row>
    <row r="1385" spans="1:8" s="88" customFormat="1" ht="25.5" customHeight="1">
      <c r="A1385" s="188" t="s">
        <v>861</v>
      </c>
      <c r="B1385" s="774" t="s">
        <v>1303</v>
      </c>
      <c r="C1385" s="774"/>
      <c r="D1385" s="774"/>
      <c r="E1385" s="774"/>
      <c r="F1385" s="774"/>
      <c r="G1385" s="774"/>
      <c r="H1385" s="189" t="s">
        <v>16</v>
      </c>
    </row>
    <row r="1386" spans="1:8" s="88" customFormat="1" ht="25.5" customHeight="1" thickBot="1">
      <c r="A1386" s="84" t="s">
        <v>989</v>
      </c>
      <c r="B1386" s="190" t="s">
        <v>14</v>
      </c>
      <c r="C1386" s="825" t="s">
        <v>15</v>
      </c>
      <c r="D1386" s="825"/>
      <c r="E1386" s="191" t="s">
        <v>16</v>
      </c>
      <c r="F1386" s="191" t="s">
        <v>17</v>
      </c>
      <c r="G1386" s="191" t="s">
        <v>990</v>
      </c>
      <c r="H1386" s="192" t="s">
        <v>991</v>
      </c>
    </row>
    <row r="1387" spans="1:8" s="88" customFormat="1" ht="12.75" customHeight="1">
      <c r="A1387" s="776" t="s">
        <v>1032</v>
      </c>
      <c r="B1387" s="777"/>
      <c r="C1387" s="777"/>
      <c r="D1387" s="777"/>
      <c r="E1387" s="777"/>
      <c r="F1387" s="777"/>
      <c r="G1387" s="777"/>
      <c r="H1387" s="778"/>
    </row>
    <row r="1388" spans="1:8" ht="12.75" customHeight="1">
      <c r="A1388" s="244">
        <v>88267</v>
      </c>
      <c r="B1388" s="243" t="s">
        <v>993</v>
      </c>
      <c r="C1388" s="760" t="s">
        <v>1146</v>
      </c>
      <c r="D1388" s="760"/>
      <c r="E1388" s="256" t="s">
        <v>1034</v>
      </c>
      <c r="F1388" s="291">
        <v>6.1499999999999999E-2</v>
      </c>
      <c r="G1388" s="120">
        <v>13.77</v>
      </c>
      <c r="H1388" s="94">
        <f>ROUND(F1388*G1388,2)</f>
        <v>0.85</v>
      </c>
    </row>
    <row r="1389" spans="1:8" ht="12.75" customHeight="1">
      <c r="A1389" s="146">
        <v>88316</v>
      </c>
      <c r="B1389" s="243" t="s">
        <v>995</v>
      </c>
      <c r="C1389" s="761" t="s">
        <v>1035</v>
      </c>
      <c r="D1389" s="761"/>
      <c r="E1389" s="256" t="s">
        <v>1034</v>
      </c>
      <c r="F1389" s="292">
        <v>0.123</v>
      </c>
      <c r="G1389" s="120">
        <v>11.02</v>
      </c>
      <c r="H1389" s="94">
        <f>ROUND(F1389*G1389,2)</f>
        <v>1.36</v>
      </c>
    </row>
    <row r="1390" spans="1:8" s="279" customFormat="1" ht="12.75" customHeight="1">
      <c r="A1390" s="762" t="s">
        <v>1016</v>
      </c>
      <c r="B1390" s="763"/>
      <c r="C1390" s="763"/>
      <c r="D1390" s="763"/>
      <c r="E1390" s="763"/>
      <c r="F1390" s="763"/>
      <c r="G1390" s="763"/>
      <c r="H1390" s="764"/>
    </row>
    <row r="1391" spans="1:8">
      <c r="A1391" s="280" t="s">
        <v>138</v>
      </c>
      <c r="B1391" s="281" t="s">
        <v>1017</v>
      </c>
      <c r="C1391" s="760" t="s">
        <v>1304</v>
      </c>
      <c r="D1391" s="760"/>
      <c r="E1391" s="256" t="s">
        <v>16</v>
      </c>
      <c r="F1391" s="291">
        <v>1</v>
      </c>
      <c r="G1391" s="120">
        <v>680.3</v>
      </c>
      <c r="H1391" s="94">
        <f>ROUND(F1391*G1391,2)</f>
        <v>680.3</v>
      </c>
    </row>
    <row r="1392" spans="1:8">
      <c r="A1392" s="280">
        <v>20078</v>
      </c>
      <c r="B1392" s="281" t="s">
        <v>1020</v>
      </c>
      <c r="C1392" s="760" t="s">
        <v>1288</v>
      </c>
      <c r="D1392" s="760"/>
      <c r="E1392" s="256" t="s">
        <v>1091</v>
      </c>
      <c r="F1392" s="291">
        <v>0.06</v>
      </c>
      <c r="G1392" s="120">
        <v>56.32</v>
      </c>
      <c r="H1392" s="94">
        <f>ROUND(F1392*G1392,2)</f>
        <v>3.38</v>
      </c>
    </row>
    <row r="1393" spans="1:8" s="172" customFormat="1" ht="12.75" customHeight="1" thickBot="1">
      <c r="A1393" s="199"/>
      <c r="B1393" s="200"/>
      <c r="C1393" s="805"/>
      <c r="D1393" s="805"/>
      <c r="E1393" s="200"/>
      <c r="F1393" s="200"/>
      <c r="G1393" s="201"/>
      <c r="H1393" s="184"/>
    </row>
    <row r="1394" spans="1:8" s="88" customFormat="1" ht="5.0999999999999996" customHeight="1" thickBot="1">
      <c r="A1394" s="806"/>
      <c r="B1394" s="807"/>
      <c r="C1394" s="807"/>
      <c r="D1394" s="807"/>
      <c r="E1394" s="807"/>
      <c r="F1394" s="807"/>
      <c r="G1394" s="807"/>
      <c r="H1394" s="808"/>
    </row>
    <row r="1395" spans="1:8" s="180" customFormat="1" ht="12.75" customHeight="1">
      <c r="A1395" s="753" t="s">
        <v>970</v>
      </c>
      <c r="B1395" s="754"/>
      <c r="C1395" s="754"/>
      <c r="D1395" s="754"/>
      <c r="E1395" s="754"/>
      <c r="F1395" s="754"/>
      <c r="G1395" s="754"/>
      <c r="H1395" s="121">
        <f>SUM(H1388:H1392)</f>
        <v>685.89</v>
      </c>
    </row>
    <row r="1396" spans="1:8" s="180" customFormat="1" ht="12.75" customHeight="1">
      <c r="A1396" s="755" t="s">
        <v>969</v>
      </c>
      <c r="B1396" s="756"/>
      <c r="C1396" s="756"/>
      <c r="D1396" s="756"/>
      <c r="E1396" s="756"/>
      <c r="F1396" s="756"/>
      <c r="G1396" s="756"/>
      <c r="H1396" s="94">
        <f>H1397-H1395</f>
        <v>171.47249999999997</v>
      </c>
    </row>
    <row r="1397" spans="1:8" s="180" customFormat="1" ht="12.75" customHeight="1" thickBot="1">
      <c r="A1397" s="757" t="s">
        <v>968</v>
      </c>
      <c r="B1397" s="758"/>
      <c r="C1397" s="758"/>
      <c r="D1397" s="758"/>
      <c r="E1397" s="758"/>
      <c r="F1397" s="758"/>
      <c r="G1397" s="758"/>
      <c r="H1397" s="107">
        <f>H1395*1.25</f>
        <v>857.36249999999995</v>
      </c>
    </row>
    <row r="1398" spans="1:8" s="172" customFormat="1" ht="12.75" customHeight="1" thickBot="1">
      <c r="A1398" s="108"/>
      <c r="B1398" s="109"/>
      <c r="C1398" s="108"/>
      <c r="D1398" s="108"/>
      <c r="E1398" s="108"/>
      <c r="F1398" s="108"/>
      <c r="G1398" s="108"/>
      <c r="H1398" s="119"/>
    </row>
    <row r="1399" spans="1:8" s="88" customFormat="1" ht="25.5" customHeight="1">
      <c r="A1399" s="188" t="s">
        <v>864</v>
      </c>
      <c r="B1399" s="774" t="s">
        <v>1305</v>
      </c>
      <c r="C1399" s="774"/>
      <c r="D1399" s="774"/>
      <c r="E1399" s="774"/>
      <c r="F1399" s="774"/>
      <c r="G1399" s="774"/>
      <c r="H1399" s="189" t="s">
        <v>16</v>
      </c>
    </row>
    <row r="1400" spans="1:8" s="88" customFormat="1" ht="25.5" customHeight="1" thickBot="1">
      <c r="A1400" s="84" t="s">
        <v>989</v>
      </c>
      <c r="B1400" s="190" t="s">
        <v>14</v>
      </c>
      <c r="C1400" s="825" t="s">
        <v>15</v>
      </c>
      <c r="D1400" s="825"/>
      <c r="E1400" s="191" t="s">
        <v>16</v>
      </c>
      <c r="F1400" s="191" t="s">
        <v>17</v>
      </c>
      <c r="G1400" s="191" t="s">
        <v>990</v>
      </c>
      <c r="H1400" s="192" t="s">
        <v>991</v>
      </c>
    </row>
    <row r="1401" spans="1:8" s="88" customFormat="1" ht="12.75" customHeight="1">
      <c r="A1401" s="776" t="s">
        <v>1032</v>
      </c>
      <c r="B1401" s="777"/>
      <c r="C1401" s="777"/>
      <c r="D1401" s="777"/>
      <c r="E1401" s="777"/>
      <c r="F1401" s="777"/>
      <c r="G1401" s="777"/>
      <c r="H1401" s="778"/>
    </row>
    <row r="1402" spans="1:8" ht="12.75" customHeight="1">
      <c r="A1402" s="244">
        <v>88267</v>
      </c>
      <c r="B1402" s="243" t="s">
        <v>993</v>
      </c>
      <c r="C1402" s="760" t="s">
        <v>1146</v>
      </c>
      <c r="D1402" s="760"/>
      <c r="E1402" s="256" t="s">
        <v>1034</v>
      </c>
      <c r="F1402" s="291">
        <v>5.2999999999999999E-2</v>
      </c>
      <c r="G1402" s="120">
        <v>13.77</v>
      </c>
      <c r="H1402" s="94">
        <f>ROUND(F1402*G1402,2)</f>
        <v>0.73</v>
      </c>
    </row>
    <row r="1403" spans="1:8" ht="12.75" customHeight="1">
      <c r="A1403" s="146">
        <v>88316</v>
      </c>
      <c r="B1403" s="243" t="s">
        <v>995</v>
      </c>
      <c r="C1403" s="761" t="s">
        <v>1035</v>
      </c>
      <c r="D1403" s="761"/>
      <c r="E1403" s="256" t="s">
        <v>1034</v>
      </c>
      <c r="F1403" s="292">
        <v>0.106</v>
      </c>
      <c r="G1403" s="120">
        <v>11.02</v>
      </c>
      <c r="H1403" s="94">
        <f>ROUND(F1403*G1403,2)</f>
        <v>1.17</v>
      </c>
    </row>
    <row r="1404" spans="1:8" s="279" customFormat="1" ht="12.75" customHeight="1">
      <c r="A1404" s="762" t="s">
        <v>1016</v>
      </c>
      <c r="B1404" s="763"/>
      <c r="C1404" s="763"/>
      <c r="D1404" s="763"/>
      <c r="E1404" s="763"/>
      <c r="F1404" s="763"/>
      <c r="G1404" s="763"/>
      <c r="H1404" s="764"/>
    </row>
    <row r="1405" spans="1:8">
      <c r="A1405" s="280" t="s">
        <v>138</v>
      </c>
      <c r="B1405" s="281" t="s">
        <v>1017</v>
      </c>
      <c r="C1405" s="760" t="s">
        <v>1306</v>
      </c>
      <c r="D1405" s="760"/>
      <c r="E1405" s="256" t="s">
        <v>16</v>
      </c>
      <c r="F1405" s="291">
        <v>1</v>
      </c>
      <c r="G1405" s="120">
        <v>112.63</v>
      </c>
      <c r="H1405" s="94">
        <f>ROUND(F1405*G1405,2)</f>
        <v>112.63</v>
      </c>
    </row>
    <row r="1406" spans="1:8">
      <c r="A1406" s="280">
        <v>20078</v>
      </c>
      <c r="B1406" s="281" t="s">
        <v>1020</v>
      </c>
      <c r="C1406" s="760" t="s">
        <v>1288</v>
      </c>
      <c r="D1406" s="760"/>
      <c r="E1406" s="256" t="s">
        <v>1091</v>
      </c>
      <c r="F1406" s="291">
        <v>0.04</v>
      </c>
      <c r="G1406" s="120">
        <v>56.32</v>
      </c>
      <c r="H1406" s="94">
        <f>ROUND(F1406*G1406,2)</f>
        <v>2.25</v>
      </c>
    </row>
    <row r="1407" spans="1:8" s="172" customFormat="1" ht="12.75" customHeight="1" thickBot="1">
      <c r="A1407" s="199"/>
      <c r="B1407" s="200"/>
      <c r="C1407" s="805"/>
      <c r="D1407" s="805"/>
      <c r="E1407" s="200"/>
      <c r="F1407" s="200"/>
      <c r="G1407" s="201"/>
      <c r="H1407" s="184"/>
    </row>
    <row r="1408" spans="1:8" s="88" customFormat="1" ht="5.0999999999999996" customHeight="1" thickBot="1">
      <c r="A1408" s="806"/>
      <c r="B1408" s="807"/>
      <c r="C1408" s="807"/>
      <c r="D1408" s="807"/>
      <c r="E1408" s="807"/>
      <c r="F1408" s="807"/>
      <c r="G1408" s="807"/>
      <c r="H1408" s="808"/>
    </row>
    <row r="1409" spans="1:8" s="180" customFormat="1" ht="12.75" customHeight="1">
      <c r="A1409" s="753" t="s">
        <v>970</v>
      </c>
      <c r="B1409" s="754"/>
      <c r="C1409" s="754"/>
      <c r="D1409" s="754"/>
      <c r="E1409" s="754"/>
      <c r="F1409" s="754"/>
      <c r="G1409" s="754"/>
      <c r="H1409" s="121">
        <f>SUM(H1402:H1406)</f>
        <v>116.78</v>
      </c>
    </row>
    <row r="1410" spans="1:8" s="180" customFormat="1" ht="12.75" customHeight="1">
      <c r="A1410" s="755" t="s">
        <v>969</v>
      </c>
      <c r="B1410" s="756"/>
      <c r="C1410" s="756"/>
      <c r="D1410" s="756"/>
      <c r="E1410" s="756"/>
      <c r="F1410" s="756"/>
      <c r="G1410" s="756"/>
      <c r="H1410" s="94">
        <f>H1411-H1409</f>
        <v>29.194999999999993</v>
      </c>
    </row>
    <row r="1411" spans="1:8" s="180" customFormat="1" ht="12.75" customHeight="1" thickBot="1">
      <c r="A1411" s="757" t="s">
        <v>968</v>
      </c>
      <c r="B1411" s="758"/>
      <c r="C1411" s="758"/>
      <c r="D1411" s="758"/>
      <c r="E1411" s="758"/>
      <c r="F1411" s="758"/>
      <c r="G1411" s="758"/>
      <c r="H1411" s="107">
        <f>H1409*1.25</f>
        <v>145.97499999999999</v>
      </c>
    </row>
    <row r="1412" spans="1:8" s="88" customFormat="1" ht="25.5" customHeight="1">
      <c r="A1412" s="188" t="s">
        <v>867</v>
      </c>
      <c r="B1412" s="774" t="s">
        <v>1307</v>
      </c>
      <c r="C1412" s="774"/>
      <c r="D1412" s="774"/>
      <c r="E1412" s="774"/>
      <c r="F1412" s="774"/>
      <c r="G1412" s="774"/>
      <c r="H1412" s="189" t="s">
        <v>16</v>
      </c>
    </row>
    <row r="1413" spans="1:8" s="88" customFormat="1" ht="25.5" customHeight="1" thickBot="1">
      <c r="A1413" s="84" t="s">
        <v>989</v>
      </c>
      <c r="B1413" s="190" t="s">
        <v>14</v>
      </c>
      <c r="C1413" s="825" t="s">
        <v>15</v>
      </c>
      <c r="D1413" s="825"/>
      <c r="E1413" s="191" t="s">
        <v>16</v>
      </c>
      <c r="F1413" s="191" t="s">
        <v>17</v>
      </c>
      <c r="G1413" s="191" t="s">
        <v>990</v>
      </c>
      <c r="H1413" s="192" t="s">
        <v>991</v>
      </c>
    </row>
    <row r="1414" spans="1:8" s="88" customFormat="1" ht="12.75" customHeight="1">
      <c r="A1414" s="776" t="s">
        <v>1032</v>
      </c>
      <c r="B1414" s="777"/>
      <c r="C1414" s="777"/>
      <c r="D1414" s="777"/>
      <c r="E1414" s="777"/>
      <c r="F1414" s="777"/>
      <c r="G1414" s="777"/>
      <c r="H1414" s="778"/>
    </row>
    <row r="1415" spans="1:8" ht="12.75" customHeight="1">
      <c r="A1415" s="244">
        <v>88267</v>
      </c>
      <c r="B1415" s="243" t="s">
        <v>993</v>
      </c>
      <c r="C1415" s="760" t="s">
        <v>1146</v>
      </c>
      <c r="D1415" s="760"/>
      <c r="E1415" s="256" t="s">
        <v>1034</v>
      </c>
      <c r="F1415" s="291">
        <v>5.2999999999999999E-2</v>
      </c>
      <c r="G1415" s="120">
        <v>13.77</v>
      </c>
      <c r="H1415" s="94">
        <f>ROUND(F1415*G1415,2)</f>
        <v>0.73</v>
      </c>
    </row>
    <row r="1416" spans="1:8" ht="12.75" customHeight="1">
      <c r="A1416" s="146">
        <v>88316</v>
      </c>
      <c r="B1416" s="243" t="s">
        <v>995</v>
      </c>
      <c r="C1416" s="761" t="s">
        <v>1035</v>
      </c>
      <c r="D1416" s="761"/>
      <c r="E1416" s="256" t="s">
        <v>1034</v>
      </c>
      <c r="F1416" s="292">
        <v>0.106</v>
      </c>
      <c r="G1416" s="120">
        <v>11.02</v>
      </c>
      <c r="H1416" s="94">
        <f>ROUND(F1416*G1416,2)</f>
        <v>1.17</v>
      </c>
    </row>
    <row r="1417" spans="1:8" s="279" customFormat="1" ht="12.75" customHeight="1">
      <c r="A1417" s="762" t="s">
        <v>1016</v>
      </c>
      <c r="B1417" s="763"/>
      <c r="C1417" s="763"/>
      <c r="D1417" s="763"/>
      <c r="E1417" s="763"/>
      <c r="F1417" s="763"/>
      <c r="G1417" s="763"/>
      <c r="H1417" s="764"/>
    </row>
    <row r="1418" spans="1:8">
      <c r="A1418" s="280" t="s">
        <v>138</v>
      </c>
      <c r="B1418" s="281" t="s">
        <v>1017</v>
      </c>
      <c r="C1418" s="760" t="s">
        <v>1308</v>
      </c>
      <c r="D1418" s="760"/>
      <c r="E1418" s="256" t="s">
        <v>16</v>
      </c>
      <c r="F1418" s="291">
        <v>1</v>
      </c>
      <c r="G1418" s="120">
        <v>119.76</v>
      </c>
      <c r="H1418" s="94">
        <f>ROUND(F1418*G1418,2)</f>
        <v>119.76</v>
      </c>
    </row>
    <row r="1419" spans="1:8">
      <c r="A1419" s="280">
        <v>20078</v>
      </c>
      <c r="B1419" s="281" t="s">
        <v>1020</v>
      </c>
      <c r="C1419" s="760" t="s">
        <v>1288</v>
      </c>
      <c r="D1419" s="760"/>
      <c r="E1419" s="256" t="s">
        <v>1091</v>
      </c>
      <c r="F1419" s="291">
        <v>0.04</v>
      </c>
      <c r="G1419" s="120">
        <v>56.32</v>
      </c>
      <c r="H1419" s="94">
        <f>ROUND(F1419*G1419,2)</f>
        <v>2.25</v>
      </c>
    </row>
    <row r="1420" spans="1:8" s="172" customFormat="1" ht="12.75" customHeight="1" thickBot="1">
      <c r="A1420" s="199"/>
      <c r="B1420" s="200"/>
      <c r="C1420" s="805"/>
      <c r="D1420" s="805"/>
      <c r="E1420" s="200"/>
      <c r="F1420" s="200"/>
      <c r="G1420" s="201"/>
      <c r="H1420" s="184"/>
    </row>
    <row r="1421" spans="1:8" s="88" customFormat="1" ht="5.0999999999999996" customHeight="1" thickBot="1">
      <c r="A1421" s="806"/>
      <c r="B1421" s="807"/>
      <c r="C1421" s="807"/>
      <c r="D1421" s="807"/>
      <c r="E1421" s="807"/>
      <c r="F1421" s="807"/>
      <c r="G1421" s="807"/>
      <c r="H1421" s="808"/>
    </row>
    <row r="1422" spans="1:8" s="180" customFormat="1" ht="12.75" customHeight="1">
      <c r="A1422" s="753" t="s">
        <v>970</v>
      </c>
      <c r="B1422" s="754"/>
      <c r="C1422" s="754"/>
      <c r="D1422" s="754"/>
      <c r="E1422" s="754"/>
      <c r="F1422" s="754"/>
      <c r="G1422" s="754"/>
      <c r="H1422" s="121">
        <f>SUM(H1415:H1419)</f>
        <v>123.91000000000001</v>
      </c>
    </row>
    <row r="1423" spans="1:8" s="180" customFormat="1" ht="12.75" customHeight="1">
      <c r="A1423" s="755" t="s">
        <v>969</v>
      </c>
      <c r="B1423" s="756"/>
      <c r="C1423" s="756"/>
      <c r="D1423" s="756"/>
      <c r="E1423" s="756"/>
      <c r="F1423" s="756"/>
      <c r="G1423" s="756"/>
      <c r="H1423" s="94">
        <f>H1424-H1422</f>
        <v>30.977500000000006</v>
      </c>
    </row>
    <row r="1424" spans="1:8" s="180" customFormat="1" ht="12.75" customHeight="1" thickBot="1">
      <c r="A1424" s="757" t="s">
        <v>968</v>
      </c>
      <c r="B1424" s="758"/>
      <c r="C1424" s="758"/>
      <c r="D1424" s="758"/>
      <c r="E1424" s="758"/>
      <c r="F1424" s="758"/>
      <c r="G1424" s="758"/>
      <c r="H1424" s="107">
        <f>H1422*1.25</f>
        <v>154.88750000000002</v>
      </c>
    </row>
    <row r="1425" spans="1:8" s="172" customFormat="1" ht="12.75" customHeight="1" thickBot="1">
      <c r="A1425" s="108"/>
      <c r="B1425" s="109"/>
      <c r="C1425" s="108"/>
      <c r="D1425" s="108"/>
      <c r="E1425" s="108"/>
      <c r="F1425" s="108"/>
      <c r="G1425" s="108"/>
      <c r="H1425" s="119"/>
    </row>
    <row r="1426" spans="1:8" s="88" customFormat="1" ht="25.5" customHeight="1">
      <c r="A1426" s="188" t="s">
        <v>870</v>
      </c>
      <c r="B1426" s="774" t="s">
        <v>1309</v>
      </c>
      <c r="C1426" s="774"/>
      <c r="D1426" s="774"/>
      <c r="E1426" s="774"/>
      <c r="F1426" s="774"/>
      <c r="G1426" s="774"/>
      <c r="H1426" s="189" t="s">
        <v>16</v>
      </c>
    </row>
    <row r="1427" spans="1:8" s="88" customFormat="1" ht="25.5" customHeight="1" thickBot="1">
      <c r="A1427" s="84" t="s">
        <v>989</v>
      </c>
      <c r="B1427" s="190" t="s">
        <v>14</v>
      </c>
      <c r="C1427" s="825" t="s">
        <v>15</v>
      </c>
      <c r="D1427" s="825"/>
      <c r="E1427" s="191" t="s">
        <v>16</v>
      </c>
      <c r="F1427" s="191" t="s">
        <v>17</v>
      </c>
      <c r="G1427" s="191" t="s">
        <v>990</v>
      </c>
      <c r="H1427" s="192" t="s">
        <v>991</v>
      </c>
    </row>
    <row r="1428" spans="1:8" s="88" customFormat="1" ht="12.75" customHeight="1">
      <c r="A1428" s="776" t="s">
        <v>1032</v>
      </c>
      <c r="B1428" s="777"/>
      <c r="C1428" s="777"/>
      <c r="D1428" s="777"/>
      <c r="E1428" s="777"/>
      <c r="F1428" s="777"/>
      <c r="G1428" s="777"/>
      <c r="H1428" s="778"/>
    </row>
    <row r="1429" spans="1:8" ht="12.75" customHeight="1">
      <c r="A1429" s="244">
        <v>88267</v>
      </c>
      <c r="B1429" s="243" t="s">
        <v>993</v>
      </c>
      <c r="C1429" s="760" t="s">
        <v>1146</v>
      </c>
      <c r="D1429" s="760"/>
      <c r="E1429" s="256" t="s">
        <v>1034</v>
      </c>
      <c r="F1429" s="291">
        <v>0.05</v>
      </c>
      <c r="G1429" s="120">
        <v>13.77</v>
      </c>
      <c r="H1429" s="94">
        <f>ROUND(F1429*G1429,2)</f>
        <v>0.69</v>
      </c>
    </row>
    <row r="1430" spans="1:8" ht="12.75" customHeight="1">
      <c r="A1430" s="146">
        <v>88316</v>
      </c>
      <c r="B1430" s="243" t="s">
        <v>995</v>
      </c>
      <c r="C1430" s="761" t="s">
        <v>1035</v>
      </c>
      <c r="D1430" s="761"/>
      <c r="E1430" s="256" t="s">
        <v>1034</v>
      </c>
      <c r="F1430" s="292">
        <v>0.1</v>
      </c>
      <c r="G1430" s="120">
        <v>11.02</v>
      </c>
      <c r="H1430" s="94">
        <f>ROUND(F1430*G1430,2)</f>
        <v>1.1000000000000001</v>
      </c>
    </row>
    <row r="1431" spans="1:8" s="279" customFormat="1" ht="12.75" customHeight="1">
      <c r="A1431" s="762" t="s">
        <v>1016</v>
      </c>
      <c r="B1431" s="763"/>
      <c r="C1431" s="763"/>
      <c r="D1431" s="763"/>
      <c r="E1431" s="763"/>
      <c r="F1431" s="763"/>
      <c r="G1431" s="763"/>
      <c r="H1431" s="764"/>
    </row>
    <row r="1432" spans="1:8">
      <c r="A1432" s="280" t="s">
        <v>138</v>
      </c>
      <c r="B1432" s="281" t="s">
        <v>1017</v>
      </c>
      <c r="C1432" s="760" t="s">
        <v>1310</v>
      </c>
      <c r="D1432" s="760"/>
      <c r="E1432" s="256" t="s">
        <v>16</v>
      </c>
      <c r="F1432" s="291">
        <v>1</v>
      </c>
      <c r="G1432" s="120">
        <v>226.89</v>
      </c>
      <c r="H1432" s="94">
        <f>ROUND(F1432*G1432,2)</f>
        <v>226.89</v>
      </c>
    </row>
    <row r="1433" spans="1:8">
      <c r="A1433" s="280">
        <v>20078</v>
      </c>
      <c r="B1433" s="281" t="s">
        <v>1020</v>
      </c>
      <c r="C1433" s="760" t="s">
        <v>1288</v>
      </c>
      <c r="D1433" s="760"/>
      <c r="E1433" s="256" t="s">
        <v>1091</v>
      </c>
      <c r="F1433" s="291">
        <v>3.5000000000000003E-2</v>
      </c>
      <c r="G1433" s="120">
        <v>56.32</v>
      </c>
      <c r="H1433" s="94">
        <f>ROUND(F1433*G1433,2)</f>
        <v>1.97</v>
      </c>
    </row>
    <row r="1434" spans="1:8" s="172" customFormat="1" ht="12.75" customHeight="1" thickBot="1">
      <c r="A1434" s="199"/>
      <c r="B1434" s="200"/>
      <c r="C1434" s="805"/>
      <c r="D1434" s="805"/>
      <c r="E1434" s="200"/>
      <c r="F1434" s="200"/>
      <c r="G1434" s="201"/>
      <c r="H1434" s="184"/>
    </row>
    <row r="1435" spans="1:8" s="88" customFormat="1" ht="5.0999999999999996" customHeight="1" thickBot="1">
      <c r="A1435" s="806"/>
      <c r="B1435" s="807"/>
      <c r="C1435" s="807"/>
      <c r="D1435" s="807"/>
      <c r="E1435" s="807"/>
      <c r="F1435" s="807"/>
      <c r="G1435" s="807"/>
      <c r="H1435" s="808"/>
    </row>
    <row r="1436" spans="1:8" s="180" customFormat="1" ht="12.75" customHeight="1">
      <c r="A1436" s="753" t="s">
        <v>970</v>
      </c>
      <c r="B1436" s="754"/>
      <c r="C1436" s="754"/>
      <c r="D1436" s="754"/>
      <c r="E1436" s="754"/>
      <c r="F1436" s="754"/>
      <c r="G1436" s="754"/>
      <c r="H1436" s="121">
        <f>SUM(H1429:H1433)</f>
        <v>230.64999999999998</v>
      </c>
    </row>
    <row r="1437" spans="1:8" s="180" customFormat="1" ht="12.75" customHeight="1">
      <c r="A1437" s="755" t="s">
        <v>969</v>
      </c>
      <c r="B1437" s="756"/>
      <c r="C1437" s="756"/>
      <c r="D1437" s="756"/>
      <c r="E1437" s="756"/>
      <c r="F1437" s="756"/>
      <c r="G1437" s="756"/>
      <c r="H1437" s="94">
        <f>H1438-H1436</f>
        <v>57.662500000000023</v>
      </c>
    </row>
    <row r="1438" spans="1:8" s="180" customFormat="1" ht="12.75" customHeight="1" thickBot="1">
      <c r="A1438" s="757" t="s">
        <v>968</v>
      </c>
      <c r="B1438" s="758"/>
      <c r="C1438" s="758"/>
      <c r="D1438" s="758"/>
      <c r="E1438" s="758"/>
      <c r="F1438" s="758"/>
      <c r="G1438" s="758"/>
      <c r="H1438" s="107">
        <f>H1436*1.25</f>
        <v>288.3125</v>
      </c>
    </row>
    <row r="1439" spans="1:8" s="172" customFormat="1" ht="12.75" customHeight="1" thickBot="1">
      <c r="A1439" s="108"/>
      <c r="B1439" s="109"/>
      <c r="C1439" s="108"/>
      <c r="D1439" s="108"/>
      <c r="E1439" s="108"/>
      <c r="F1439" s="108"/>
      <c r="G1439" s="108"/>
      <c r="H1439" s="119"/>
    </row>
    <row r="1440" spans="1:8" s="88" customFormat="1" ht="20.25" customHeight="1">
      <c r="A1440" s="188" t="s">
        <v>873</v>
      </c>
      <c r="B1440" s="774" t="s">
        <v>1311</v>
      </c>
      <c r="C1440" s="774"/>
      <c r="D1440" s="774"/>
      <c r="E1440" s="774"/>
      <c r="F1440" s="774"/>
      <c r="G1440" s="774"/>
      <c r="H1440" s="189" t="s">
        <v>16</v>
      </c>
    </row>
    <row r="1441" spans="1:8" s="88" customFormat="1" ht="25.5" customHeight="1" thickBot="1">
      <c r="A1441" s="84" t="s">
        <v>989</v>
      </c>
      <c r="B1441" s="190" t="s">
        <v>14</v>
      </c>
      <c r="C1441" s="825" t="s">
        <v>15</v>
      </c>
      <c r="D1441" s="825"/>
      <c r="E1441" s="191" t="s">
        <v>16</v>
      </c>
      <c r="F1441" s="191" t="s">
        <v>17</v>
      </c>
      <c r="G1441" s="191" t="s">
        <v>990</v>
      </c>
      <c r="H1441" s="192" t="s">
        <v>991</v>
      </c>
    </row>
    <row r="1442" spans="1:8" s="88" customFormat="1" ht="12.75" customHeight="1">
      <c r="A1442" s="776" t="s">
        <v>1032</v>
      </c>
      <c r="B1442" s="777"/>
      <c r="C1442" s="777"/>
      <c r="D1442" s="777"/>
      <c r="E1442" s="777"/>
      <c r="F1442" s="777"/>
      <c r="G1442" s="777"/>
      <c r="H1442" s="778"/>
    </row>
    <row r="1443" spans="1:8" ht="12.75" customHeight="1">
      <c r="A1443" s="244">
        <v>88267</v>
      </c>
      <c r="B1443" s="243" t="s">
        <v>993</v>
      </c>
      <c r="C1443" s="760" t="s">
        <v>1146</v>
      </c>
      <c r="D1443" s="760"/>
      <c r="E1443" s="256" t="s">
        <v>1034</v>
      </c>
      <c r="F1443" s="291">
        <v>0.05</v>
      </c>
      <c r="G1443" s="120">
        <v>13.77</v>
      </c>
      <c r="H1443" s="94">
        <f>ROUND(F1443*G1443,2)</f>
        <v>0.69</v>
      </c>
    </row>
    <row r="1444" spans="1:8" ht="12.75" customHeight="1">
      <c r="A1444" s="146">
        <v>88316</v>
      </c>
      <c r="B1444" s="243" t="s">
        <v>995</v>
      </c>
      <c r="C1444" s="761" t="s">
        <v>1035</v>
      </c>
      <c r="D1444" s="761"/>
      <c r="E1444" s="256" t="s">
        <v>1034</v>
      </c>
      <c r="F1444" s="292">
        <v>0.1</v>
      </c>
      <c r="G1444" s="120">
        <v>11.02</v>
      </c>
      <c r="H1444" s="94">
        <f>ROUND(F1444*G1444,2)</f>
        <v>1.1000000000000001</v>
      </c>
    </row>
    <row r="1445" spans="1:8" s="279" customFormat="1" ht="12.75" customHeight="1">
      <c r="A1445" s="762" t="s">
        <v>1016</v>
      </c>
      <c r="B1445" s="763"/>
      <c r="C1445" s="763"/>
      <c r="D1445" s="763"/>
      <c r="E1445" s="763"/>
      <c r="F1445" s="763"/>
      <c r="G1445" s="763"/>
      <c r="H1445" s="764"/>
    </row>
    <row r="1446" spans="1:8">
      <c r="A1446" s="280" t="s">
        <v>138</v>
      </c>
      <c r="B1446" s="281" t="s">
        <v>1017</v>
      </c>
      <c r="C1446" s="760" t="s">
        <v>1312</v>
      </c>
      <c r="D1446" s="760"/>
      <c r="E1446" s="256" t="s">
        <v>16</v>
      </c>
      <c r="F1446" s="291">
        <v>1</v>
      </c>
      <c r="G1446" s="120">
        <v>52.04</v>
      </c>
      <c r="H1446" s="94">
        <f>ROUND(F1446*G1446,2)</f>
        <v>52.04</v>
      </c>
    </row>
    <row r="1447" spans="1:8">
      <c r="A1447" s="280">
        <v>20078</v>
      </c>
      <c r="B1447" s="281" t="s">
        <v>1020</v>
      </c>
      <c r="C1447" s="760" t="s">
        <v>1288</v>
      </c>
      <c r="D1447" s="760"/>
      <c r="E1447" s="256" t="s">
        <v>1091</v>
      </c>
      <c r="F1447" s="291">
        <v>3.5000000000000003E-2</v>
      </c>
      <c r="G1447" s="120">
        <v>56.32</v>
      </c>
      <c r="H1447" s="94">
        <f>ROUND(F1447*G1447,2)</f>
        <v>1.97</v>
      </c>
    </row>
    <row r="1448" spans="1:8" s="172" customFormat="1" ht="12.75" customHeight="1" thickBot="1">
      <c r="A1448" s="199"/>
      <c r="B1448" s="200"/>
      <c r="C1448" s="805"/>
      <c r="D1448" s="805"/>
      <c r="E1448" s="200"/>
      <c r="F1448" s="200"/>
      <c r="G1448" s="201"/>
      <c r="H1448" s="184"/>
    </row>
    <row r="1449" spans="1:8" s="88" customFormat="1" ht="5.0999999999999996" customHeight="1" thickBot="1">
      <c r="A1449" s="806"/>
      <c r="B1449" s="807"/>
      <c r="C1449" s="807"/>
      <c r="D1449" s="807"/>
      <c r="E1449" s="807"/>
      <c r="F1449" s="807"/>
      <c r="G1449" s="807"/>
      <c r="H1449" s="808"/>
    </row>
    <row r="1450" spans="1:8" s="180" customFormat="1" ht="12.75" customHeight="1">
      <c r="A1450" s="753" t="s">
        <v>970</v>
      </c>
      <c r="B1450" s="754"/>
      <c r="C1450" s="754"/>
      <c r="D1450" s="754"/>
      <c r="E1450" s="754"/>
      <c r="F1450" s="754"/>
      <c r="G1450" s="754"/>
      <c r="H1450" s="121">
        <f>SUM(H1443:H1447)</f>
        <v>55.8</v>
      </c>
    </row>
    <row r="1451" spans="1:8" s="180" customFormat="1" ht="12.75" customHeight="1">
      <c r="A1451" s="755" t="s">
        <v>969</v>
      </c>
      <c r="B1451" s="756"/>
      <c r="C1451" s="756"/>
      <c r="D1451" s="756"/>
      <c r="E1451" s="756"/>
      <c r="F1451" s="756"/>
      <c r="G1451" s="756"/>
      <c r="H1451" s="94">
        <f>H1452-H1450</f>
        <v>13.950000000000003</v>
      </c>
    </row>
    <row r="1452" spans="1:8" s="180" customFormat="1" ht="12.75" customHeight="1" thickBot="1">
      <c r="A1452" s="757" t="s">
        <v>968</v>
      </c>
      <c r="B1452" s="758"/>
      <c r="C1452" s="758"/>
      <c r="D1452" s="758"/>
      <c r="E1452" s="758"/>
      <c r="F1452" s="758"/>
      <c r="G1452" s="758"/>
      <c r="H1452" s="107">
        <f>H1450*1.25</f>
        <v>69.75</v>
      </c>
    </row>
    <row r="1453" spans="1:8" s="172" customFormat="1" ht="12.75" customHeight="1" thickBot="1">
      <c r="A1453" s="108"/>
      <c r="B1453" s="109"/>
      <c r="C1453" s="108"/>
      <c r="D1453" s="108"/>
      <c r="E1453" s="108"/>
      <c r="F1453" s="108"/>
      <c r="G1453" s="108"/>
      <c r="H1453" s="119"/>
    </row>
    <row r="1454" spans="1:8" s="88" customFormat="1" ht="20.25" customHeight="1">
      <c r="A1454" s="188" t="s">
        <v>876</v>
      </c>
      <c r="B1454" s="774" t="s">
        <v>1313</v>
      </c>
      <c r="C1454" s="774"/>
      <c r="D1454" s="774"/>
      <c r="E1454" s="774"/>
      <c r="F1454" s="774"/>
      <c r="G1454" s="774"/>
      <c r="H1454" s="189" t="s">
        <v>16</v>
      </c>
    </row>
    <row r="1455" spans="1:8" s="88" customFormat="1" ht="25.5" customHeight="1" thickBot="1">
      <c r="A1455" s="84" t="s">
        <v>989</v>
      </c>
      <c r="B1455" s="190" t="s">
        <v>14</v>
      </c>
      <c r="C1455" s="825" t="s">
        <v>15</v>
      </c>
      <c r="D1455" s="825"/>
      <c r="E1455" s="191" t="s">
        <v>16</v>
      </c>
      <c r="F1455" s="191" t="s">
        <v>17</v>
      </c>
      <c r="G1455" s="191" t="s">
        <v>990</v>
      </c>
      <c r="H1455" s="192" t="s">
        <v>991</v>
      </c>
    </row>
    <row r="1456" spans="1:8" s="88" customFormat="1" ht="12.75" customHeight="1">
      <c r="A1456" s="776" t="s">
        <v>1032</v>
      </c>
      <c r="B1456" s="777"/>
      <c r="C1456" s="777"/>
      <c r="D1456" s="777"/>
      <c r="E1456" s="777"/>
      <c r="F1456" s="777"/>
      <c r="G1456" s="777"/>
      <c r="H1456" s="778"/>
    </row>
    <row r="1457" spans="1:8" ht="12.75" customHeight="1">
      <c r="A1457" s="244">
        <v>88267</v>
      </c>
      <c r="B1457" s="243" t="s">
        <v>993</v>
      </c>
      <c r="C1457" s="760" t="s">
        <v>1146</v>
      </c>
      <c r="D1457" s="760"/>
      <c r="E1457" s="256" t="s">
        <v>1034</v>
      </c>
      <c r="F1457" s="291">
        <v>5.96E-2</v>
      </c>
      <c r="G1457" s="120">
        <v>13.77</v>
      </c>
      <c r="H1457" s="94">
        <f>ROUND(F1457*G1457,2)</f>
        <v>0.82</v>
      </c>
    </row>
    <row r="1458" spans="1:8" ht="12.75" customHeight="1">
      <c r="A1458" s="146">
        <v>88316</v>
      </c>
      <c r="B1458" s="243" t="s">
        <v>995</v>
      </c>
      <c r="C1458" s="761" t="s">
        <v>1035</v>
      </c>
      <c r="D1458" s="761"/>
      <c r="E1458" s="256" t="s">
        <v>1034</v>
      </c>
      <c r="F1458" s="292">
        <v>0.1192</v>
      </c>
      <c r="G1458" s="120">
        <v>11.02</v>
      </c>
      <c r="H1458" s="94">
        <f>ROUND(F1458*G1458,2)</f>
        <v>1.31</v>
      </c>
    </row>
    <row r="1459" spans="1:8" s="279" customFormat="1" ht="12.75" customHeight="1">
      <c r="A1459" s="762" t="s">
        <v>1016</v>
      </c>
      <c r="B1459" s="763"/>
      <c r="C1459" s="763"/>
      <c r="D1459" s="763"/>
      <c r="E1459" s="763"/>
      <c r="F1459" s="763"/>
      <c r="G1459" s="763"/>
      <c r="H1459" s="764"/>
    </row>
    <row r="1460" spans="1:8">
      <c r="A1460" s="280" t="s">
        <v>138</v>
      </c>
      <c r="B1460" s="281" t="s">
        <v>1017</v>
      </c>
      <c r="C1460" s="760" t="s">
        <v>1314</v>
      </c>
      <c r="D1460" s="760"/>
      <c r="E1460" s="256" t="s">
        <v>16</v>
      </c>
      <c r="F1460" s="291">
        <v>1</v>
      </c>
      <c r="G1460" s="120">
        <v>660.66</v>
      </c>
      <c r="H1460" s="94">
        <f>ROUND(F1460*G1460,2)</f>
        <v>660.66</v>
      </c>
    </row>
    <row r="1461" spans="1:8">
      <c r="A1461" s="280">
        <v>20078</v>
      </c>
      <c r="B1461" s="281" t="s">
        <v>1020</v>
      </c>
      <c r="C1461" s="760" t="s">
        <v>1288</v>
      </c>
      <c r="D1461" s="760"/>
      <c r="E1461" s="256" t="s">
        <v>1091</v>
      </c>
      <c r="F1461" s="291">
        <v>0.06</v>
      </c>
      <c r="G1461" s="120">
        <v>56.32</v>
      </c>
      <c r="H1461" s="94">
        <f>ROUND(F1461*G1461,2)</f>
        <v>3.38</v>
      </c>
    </row>
    <row r="1462" spans="1:8" s="172" customFormat="1" ht="12.75" customHeight="1" thickBot="1">
      <c r="A1462" s="199"/>
      <c r="B1462" s="200"/>
      <c r="C1462" s="805"/>
      <c r="D1462" s="805"/>
      <c r="E1462" s="200"/>
      <c r="F1462" s="200"/>
      <c r="G1462" s="201"/>
      <c r="H1462" s="184"/>
    </row>
    <row r="1463" spans="1:8" s="88" customFormat="1" ht="5.0999999999999996" customHeight="1" thickBot="1">
      <c r="A1463" s="806"/>
      <c r="B1463" s="807"/>
      <c r="C1463" s="807"/>
      <c r="D1463" s="807"/>
      <c r="E1463" s="807"/>
      <c r="F1463" s="807"/>
      <c r="G1463" s="807"/>
      <c r="H1463" s="808"/>
    </row>
    <row r="1464" spans="1:8" s="180" customFormat="1" ht="12.75" customHeight="1">
      <c r="A1464" s="753" t="s">
        <v>970</v>
      </c>
      <c r="B1464" s="754"/>
      <c r="C1464" s="754"/>
      <c r="D1464" s="754"/>
      <c r="E1464" s="754"/>
      <c r="F1464" s="754"/>
      <c r="G1464" s="754"/>
      <c r="H1464" s="121">
        <f>SUM(H1457:H1461)</f>
        <v>666.17</v>
      </c>
    </row>
    <row r="1465" spans="1:8" s="180" customFormat="1" ht="12.75" customHeight="1">
      <c r="A1465" s="755" t="s">
        <v>969</v>
      </c>
      <c r="B1465" s="756"/>
      <c r="C1465" s="756"/>
      <c r="D1465" s="756"/>
      <c r="E1465" s="756"/>
      <c r="F1465" s="756"/>
      <c r="G1465" s="756"/>
      <c r="H1465" s="94">
        <f>H1466-H1464</f>
        <v>166.54250000000002</v>
      </c>
    </row>
    <row r="1466" spans="1:8" s="180" customFormat="1" ht="12.75" customHeight="1" thickBot="1">
      <c r="A1466" s="757" t="s">
        <v>968</v>
      </c>
      <c r="B1466" s="758"/>
      <c r="C1466" s="758"/>
      <c r="D1466" s="758"/>
      <c r="E1466" s="758"/>
      <c r="F1466" s="758"/>
      <c r="G1466" s="758"/>
      <c r="H1466" s="107">
        <f>H1464*1.25</f>
        <v>832.71249999999998</v>
      </c>
    </row>
    <row r="1467" spans="1:8" s="172" customFormat="1" ht="12.75" customHeight="1" thickBot="1">
      <c r="A1467" s="108"/>
      <c r="B1467" s="109"/>
      <c r="C1467" s="108"/>
      <c r="D1467" s="108"/>
      <c r="E1467" s="108"/>
      <c r="F1467" s="108"/>
      <c r="G1467" s="108"/>
      <c r="H1467" s="119"/>
    </row>
    <row r="1468" spans="1:8" s="88" customFormat="1" ht="20.25" customHeight="1">
      <c r="A1468" s="188" t="s">
        <v>879</v>
      </c>
      <c r="B1468" s="774" t="s">
        <v>1315</v>
      </c>
      <c r="C1468" s="774"/>
      <c r="D1468" s="774"/>
      <c r="E1468" s="774"/>
      <c r="F1468" s="774"/>
      <c r="G1468" s="774"/>
      <c r="H1468" s="189" t="s">
        <v>16</v>
      </c>
    </row>
    <row r="1469" spans="1:8" s="88" customFormat="1" ht="25.5" customHeight="1" thickBot="1">
      <c r="A1469" s="84" t="s">
        <v>989</v>
      </c>
      <c r="B1469" s="190" t="s">
        <v>14</v>
      </c>
      <c r="C1469" s="825" t="s">
        <v>15</v>
      </c>
      <c r="D1469" s="825"/>
      <c r="E1469" s="191" t="s">
        <v>16</v>
      </c>
      <c r="F1469" s="191" t="s">
        <v>17</v>
      </c>
      <c r="G1469" s="191" t="s">
        <v>990</v>
      </c>
      <c r="H1469" s="192" t="s">
        <v>991</v>
      </c>
    </row>
    <row r="1470" spans="1:8" s="88" customFormat="1" ht="12.75" customHeight="1">
      <c r="A1470" s="776" t="s">
        <v>1032</v>
      </c>
      <c r="B1470" s="777"/>
      <c r="C1470" s="777"/>
      <c r="D1470" s="777"/>
      <c r="E1470" s="777"/>
      <c r="F1470" s="777"/>
      <c r="G1470" s="777"/>
      <c r="H1470" s="778"/>
    </row>
    <row r="1471" spans="1:8" ht="12.75" customHeight="1">
      <c r="A1471" s="244">
        <v>88267</v>
      </c>
      <c r="B1471" s="243" t="s">
        <v>993</v>
      </c>
      <c r="C1471" s="760" t="s">
        <v>1146</v>
      </c>
      <c r="D1471" s="760"/>
      <c r="E1471" s="256" t="s">
        <v>1034</v>
      </c>
      <c r="F1471" s="291">
        <v>0.05</v>
      </c>
      <c r="G1471" s="120">
        <v>13.77</v>
      </c>
      <c r="H1471" s="94">
        <f>ROUND(F1471*G1471,2)</f>
        <v>0.69</v>
      </c>
    </row>
    <row r="1472" spans="1:8" ht="12.75" customHeight="1">
      <c r="A1472" s="146">
        <v>88316</v>
      </c>
      <c r="B1472" s="243" t="s">
        <v>995</v>
      </c>
      <c r="C1472" s="761" t="s">
        <v>1035</v>
      </c>
      <c r="D1472" s="761"/>
      <c r="E1472" s="256" t="s">
        <v>1034</v>
      </c>
      <c r="F1472" s="292">
        <v>0.1</v>
      </c>
      <c r="G1472" s="120">
        <v>11.02</v>
      </c>
      <c r="H1472" s="94">
        <f>ROUND(F1472*G1472,2)</f>
        <v>1.1000000000000001</v>
      </c>
    </row>
    <row r="1473" spans="1:8" s="279" customFormat="1" ht="12.75" customHeight="1">
      <c r="A1473" s="762" t="s">
        <v>1016</v>
      </c>
      <c r="B1473" s="763"/>
      <c r="C1473" s="763"/>
      <c r="D1473" s="763"/>
      <c r="E1473" s="763"/>
      <c r="F1473" s="763"/>
      <c r="G1473" s="763"/>
      <c r="H1473" s="764"/>
    </row>
    <row r="1474" spans="1:8">
      <c r="A1474" s="280" t="s">
        <v>138</v>
      </c>
      <c r="B1474" s="281" t="s">
        <v>1017</v>
      </c>
      <c r="C1474" s="760" t="s">
        <v>1316</v>
      </c>
      <c r="D1474" s="760"/>
      <c r="E1474" s="256" t="s">
        <v>16</v>
      </c>
      <c r="F1474" s="291">
        <v>1</v>
      </c>
      <c r="G1474" s="120">
        <v>382.11</v>
      </c>
      <c r="H1474" s="94">
        <f>ROUND(F1474*G1474,2)</f>
        <v>382.11</v>
      </c>
    </row>
    <row r="1475" spans="1:8">
      <c r="A1475" s="280">
        <v>20078</v>
      </c>
      <c r="B1475" s="281" t="s">
        <v>1020</v>
      </c>
      <c r="C1475" s="760" t="s">
        <v>1288</v>
      </c>
      <c r="D1475" s="760"/>
      <c r="E1475" s="256" t="s">
        <v>1091</v>
      </c>
      <c r="F1475" s="291">
        <v>3.5000000000000003E-2</v>
      </c>
      <c r="G1475" s="120">
        <v>56.32</v>
      </c>
      <c r="H1475" s="94">
        <f>ROUND(F1475*G1475,2)</f>
        <v>1.97</v>
      </c>
    </row>
    <row r="1476" spans="1:8" s="172" customFormat="1" ht="12.75" customHeight="1" thickBot="1">
      <c r="A1476" s="199"/>
      <c r="B1476" s="200"/>
      <c r="C1476" s="805"/>
      <c r="D1476" s="805"/>
      <c r="E1476" s="200"/>
      <c r="F1476" s="200"/>
      <c r="G1476" s="201"/>
      <c r="H1476" s="184"/>
    </row>
    <row r="1477" spans="1:8" s="88" customFormat="1" ht="5.0999999999999996" customHeight="1" thickBot="1">
      <c r="A1477" s="806"/>
      <c r="B1477" s="807"/>
      <c r="C1477" s="807"/>
      <c r="D1477" s="807"/>
      <c r="E1477" s="807"/>
      <c r="F1477" s="807"/>
      <c r="G1477" s="807"/>
      <c r="H1477" s="808"/>
    </row>
    <row r="1478" spans="1:8" s="180" customFormat="1" ht="12.75" customHeight="1">
      <c r="A1478" s="753" t="s">
        <v>970</v>
      </c>
      <c r="B1478" s="754"/>
      <c r="C1478" s="754"/>
      <c r="D1478" s="754"/>
      <c r="E1478" s="754"/>
      <c r="F1478" s="754"/>
      <c r="G1478" s="754"/>
      <c r="H1478" s="121">
        <f>SUM(H1471:H1475)</f>
        <v>385.87000000000006</v>
      </c>
    </row>
    <row r="1479" spans="1:8" s="180" customFormat="1" ht="12.75" customHeight="1">
      <c r="A1479" s="755" t="s">
        <v>969</v>
      </c>
      <c r="B1479" s="756"/>
      <c r="C1479" s="756"/>
      <c r="D1479" s="756"/>
      <c r="E1479" s="756"/>
      <c r="F1479" s="756"/>
      <c r="G1479" s="756"/>
      <c r="H1479" s="94">
        <f>H1480-H1478</f>
        <v>96.46750000000003</v>
      </c>
    </row>
    <row r="1480" spans="1:8" s="180" customFormat="1" ht="12.75" customHeight="1" thickBot="1">
      <c r="A1480" s="757" t="s">
        <v>968</v>
      </c>
      <c r="B1480" s="758"/>
      <c r="C1480" s="758"/>
      <c r="D1480" s="758"/>
      <c r="E1480" s="758"/>
      <c r="F1480" s="758"/>
      <c r="G1480" s="758"/>
      <c r="H1480" s="107">
        <f>H1478*1.25</f>
        <v>482.33750000000009</v>
      </c>
    </row>
    <row r="1481" spans="1:8" s="88" customFormat="1" ht="25.5" customHeight="1">
      <c r="A1481" s="188" t="s">
        <v>882</v>
      </c>
      <c r="B1481" s="774" t="s">
        <v>1317</v>
      </c>
      <c r="C1481" s="774"/>
      <c r="D1481" s="774"/>
      <c r="E1481" s="774"/>
      <c r="F1481" s="774"/>
      <c r="G1481" s="774"/>
      <c r="H1481" s="189" t="s">
        <v>16</v>
      </c>
    </row>
    <row r="1482" spans="1:8" s="88" customFormat="1" ht="25.5" customHeight="1" thickBot="1">
      <c r="A1482" s="84" t="s">
        <v>989</v>
      </c>
      <c r="B1482" s="190" t="s">
        <v>14</v>
      </c>
      <c r="C1482" s="825" t="s">
        <v>15</v>
      </c>
      <c r="D1482" s="825"/>
      <c r="E1482" s="191" t="s">
        <v>16</v>
      </c>
      <c r="F1482" s="191" t="s">
        <v>17</v>
      </c>
      <c r="G1482" s="191" t="s">
        <v>990</v>
      </c>
      <c r="H1482" s="192" t="s">
        <v>991</v>
      </c>
    </row>
    <row r="1483" spans="1:8" s="88" customFormat="1" ht="12.75" customHeight="1">
      <c r="A1483" s="776" t="s">
        <v>1032</v>
      </c>
      <c r="B1483" s="777"/>
      <c r="C1483" s="777"/>
      <c r="D1483" s="777"/>
      <c r="E1483" s="777"/>
      <c r="F1483" s="777"/>
      <c r="G1483" s="777"/>
      <c r="H1483" s="778"/>
    </row>
    <row r="1484" spans="1:8" ht="12.75" customHeight="1">
      <c r="A1484" s="244">
        <v>88267</v>
      </c>
      <c r="B1484" s="243" t="s">
        <v>993</v>
      </c>
      <c r="C1484" s="760" t="s">
        <v>1146</v>
      </c>
      <c r="D1484" s="760"/>
      <c r="E1484" s="256" t="s">
        <v>1034</v>
      </c>
      <c r="F1484" s="291">
        <v>0.05</v>
      </c>
      <c r="G1484" s="120">
        <v>13.77</v>
      </c>
      <c r="H1484" s="94">
        <f>ROUND(F1484*G1484,2)</f>
        <v>0.69</v>
      </c>
    </row>
    <row r="1485" spans="1:8" ht="12.75" customHeight="1">
      <c r="A1485" s="146">
        <v>88316</v>
      </c>
      <c r="B1485" s="243" t="s">
        <v>995</v>
      </c>
      <c r="C1485" s="761" t="s">
        <v>1035</v>
      </c>
      <c r="D1485" s="761"/>
      <c r="E1485" s="256" t="s">
        <v>1034</v>
      </c>
      <c r="F1485" s="292">
        <v>0.1</v>
      </c>
      <c r="G1485" s="120">
        <v>11.02</v>
      </c>
      <c r="H1485" s="94">
        <f>ROUND(F1485*G1485,2)</f>
        <v>1.1000000000000001</v>
      </c>
    </row>
    <row r="1486" spans="1:8" s="279" customFormat="1" ht="12.75" customHeight="1">
      <c r="A1486" s="762" t="s">
        <v>1016</v>
      </c>
      <c r="B1486" s="763"/>
      <c r="C1486" s="763"/>
      <c r="D1486" s="763"/>
      <c r="E1486" s="763"/>
      <c r="F1486" s="763"/>
      <c r="G1486" s="763"/>
      <c r="H1486" s="764"/>
    </row>
    <row r="1487" spans="1:8">
      <c r="A1487" s="280" t="s">
        <v>138</v>
      </c>
      <c r="B1487" s="281" t="s">
        <v>1017</v>
      </c>
      <c r="C1487" s="760" t="s">
        <v>1318</v>
      </c>
      <c r="D1487" s="760"/>
      <c r="E1487" s="256" t="s">
        <v>16</v>
      </c>
      <c r="F1487" s="291">
        <v>1</v>
      </c>
      <c r="G1487" s="120">
        <v>260</v>
      </c>
      <c r="H1487" s="94">
        <f>ROUND(F1487*G1487,2)</f>
        <v>260</v>
      </c>
    </row>
    <row r="1488" spans="1:8">
      <c r="A1488" s="280">
        <v>20078</v>
      </c>
      <c r="B1488" s="281" t="s">
        <v>1020</v>
      </c>
      <c r="C1488" s="760" t="s">
        <v>1288</v>
      </c>
      <c r="D1488" s="760"/>
      <c r="E1488" s="256" t="s">
        <v>1091</v>
      </c>
      <c r="F1488" s="291">
        <v>3.5000000000000003E-2</v>
      </c>
      <c r="G1488" s="120">
        <v>56.32</v>
      </c>
      <c r="H1488" s="94">
        <f>ROUND(F1488*G1488,2)</f>
        <v>1.97</v>
      </c>
    </row>
    <row r="1489" spans="1:8" s="172" customFormat="1" ht="12.75" customHeight="1" thickBot="1">
      <c r="A1489" s="199"/>
      <c r="B1489" s="200"/>
      <c r="C1489" s="805"/>
      <c r="D1489" s="805"/>
      <c r="E1489" s="200"/>
      <c r="F1489" s="200"/>
      <c r="G1489" s="201"/>
      <c r="H1489" s="184"/>
    </row>
    <row r="1490" spans="1:8" s="88" customFormat="1" ht="5.0999999999999996" customHeight="1" thickBot="1">
      <c r="A1490" s="806"/>
      <c r="B1490" s="807"/>
      <c r="C1490" s="807"/>
      <c r="D1490" s="807"/>
      <c r="E1490" s="807"/>
      <c r="F1490" s="807"/>
      <c r="G1490" s="807"/>
      <c r="H1490" s="808"/>
    </row>
    <row r="1491" spans="1:8" s="180" customFormat="1" ht="12.75" customHeight="1">
      <c r="A1491" s="753" t="s">
        <v>970</v>
      </c>
      <c r="B1491" s="754"/>
      <c r="C1491" s="754"/>
      <c r="D1491" s="754"/>
      <c r="E1491" s="754"/>
      <c r="F1491" s="754"/>
      <c r="G1491" s="754"/>
      <c r="H1491" s="121">
        <f>SUM(H1484:H1488)</f>
        <v>263.76000000000005</v>
      </c>
    </row>
    <row r="1492" spans="1:8" s="180" customFormat="1" ht="12.75" customHeight="1">
      <c r="A1492" s="755" t="s">
        <v>969</v>
      </c>
      <c r="B1492" s="756"/>
      <c r="C1492" s="756"/>
      <c r="D1492" s="756"/>
      <c r="E1492" s="756"/>
      <c r="F1492" s="756"/>
      <c r="G1492" s="756"/>
      <c r="H1492" s="94">
        <f>H1493-H1491</f>
        <v>65.94</v>
      </c>
    </row>
    <row r="1493" spans="1:8" s="180" customFormat="1" ht="12.75" customHeight="1" thickBot="1">
      <c r="A1493" s="757" t="s">
        <v>968</v>
      </c>
      <c r="B1493" s="758"/>
      <c r="C1493" s="758"/>
      <c r="D1493" s="758"/>
      <c r="E1493" s="758"/>
      <c r="F1493" s="758"/>
      <c r="G1493" s="758"/>
      <c r="H1493" s="107">
        <f>H1491*1.25</f>
        <v>329.70000000000005</v>
      </c>
    </row>
    <row r="1494" spans="1:8" s="172" customFormat="1" ht="12.75" customHeight="1" thickBot="1">
      <c r="A1494" s="108"/>
      <c r="B1494" s="109"/>
      <c r="C1494" s="108"/>
      <c r="D1494" s="108"/>
      <c r="E1494" s="108"/>
      <c r="F1494" s="108"/>
      <c r="G1494" s="108"/>
      <c r="H1494" s="119"/>
    </row>
    <row r="1495" spans="1:8" s="88" customFormat="1" ht="25.5" customHeight="1">
      <c r="A1495" s="188" t="s">
        <v>885</v>
      </c>
      <c r="B1495" s="774" t="s">
        <v>1319</v>
      </c>
      <c r="C1495" s="774"/>
      <c r="D1495" s="774"/>
      <c r="E1495" s="774"/>
      <c r="F1495" s="774"/>
      <c r="G1495" s="774"/>
      <c r="H1495" s="189" t="s">
        <v>16</v>
      </c>
    </row>
    <row r="1496" spans="1:8" s="88" customFormat="1" ht="25.5" customHeight="1" thickBot="1">
      <c r="A1496" s="84" t="s">
        <v>989</v>
      </c>
      <c r="B1496" s="190" t="s">
        <v>14</v>
      </c>
      <c r="C1496" s="825" t="s">
        <v>15</v>
      </c>
      <c r="D1496" s="825"/>
      <c r="E1496" s="191" t="s">
        <v>16</v>
      </c>
      <c r="F1496" s="191" t="s">
        <v>17</v>
      </c>
      <c r="G1496" s="191" t="s">
        <v>990</v>
      </c>
      <c r="H1496" s="192" t="s">
        <v>991</v>
      </c>
    </row>
    <row r="1497" spans="1:8" s="88" customFormat="1" ht="12.75" customHeight="1">
      <c r="A1497" s="776" t="s">
        <v>1032</v>
      </c>
      <c r="B1497" s="777"/>
      <c r="C1497" s="777"/>
      <c r="D1497" s="777"/>
      <c r="E1497" s="777"/>
      <c r="F1497" s="777"/>
      <c r="G1497" s="777"/>
      <c r="H1497" s="778"/>
    </row>
    <row r="1498" spans="1:8" ht="12.75" customHeight="1">
      <c r="A1498" s="244">
        <v>88267</v>
      </c>
      <c r="B1498" s="243" t="s">
        <v>993</v>
      </c>
      <c r="C1498" s="760" t="s">
        <v>1146</v>
      </c>
      <c r="D1498" s="760"/>
      <c r="E1498" s="256" t="s">
        <v>1034</v>
      </c>
      <c r="F1498" s="291">
        <v>5.2999999999999999E-2</v>
      </c>
      <c r="G1498" s="120">
        <v>13.77</v>
      </c>
      <c r="H1498" s="94">
        <f>ROUND(F1498*G1498,2)</f>
        <v>0.73</v>
      </c>
    </row>
    <row r="1499" spans="1:8" ht="12.75" customHeight="1">
      <c r="A1499" s="146">
        <v>88316</v>
      </c>
      <c r="B1499" s="243" t="s">
        <v>995</v>
      </c>
      <c r="C1499" s="761" t="s">
        <v>1035</v>
      </c>
      <c r="D1499" s="761"/>
      <c r="E1499" s="256" t="s">
        <v>1034</v>
      </c>
      <c r="F1499" s="292">
        <v>0.106</v>
      </c>
      <c r="G1499" s="120">
        <v>11.02</v>
      </c>
      <c r="H1499" s="94">
        <f>ROUND(F1499*G1499,2)</f>
        <v>1.17</v>
      </c>
    </row>
    <row r="1500" spans="1:8" s="279" customFormat="1" ht="12.75" customHeight="1">
      <c r="A1500" s="762" t="s">
        <v>1016</v>
      </c>
      <c r="B1500" s="763"/>
      <c r="C1500" s="763"/>
      <c r="D1500" s="763"/>
      <c r="E1500" s="763"/>
      <c r="F1500" s="763"/>
      <c r="G1500" s="763"/>
      <c r="H1500" s="764"/>
    </row>
    <row r="1501" spans="1:8">
      <c r="A1501" s="280" t="s">
        <v>138</v>
      </c>
      <c r="B1501" s="281" t="s">
        <v>1017</v>
      </c>
      <c r="C1501" s="760" t="s">
        <v>1320</v>
      </c>
      <c r="D1501" s="760"/>
      <c r="E1501" s="256" t="s">
        <v>16</v>
      </c>
      <c r="F1501" s="291">
        <v>1</v>
      </c>
      <c r="G1501" s="120">
        <v>167</v>
      </c>
      <c r="H1501" s="94">
        <f>ROUND(F1501*G1501,2)</f>
        <v>167</v>
      </c>
    </row>
    <row r="1502" spans="1:8">
      <c r="A1502" s="280">
        <v>20078</v>
      </c>
      <c r="B1502" s="281" t="s">
        <v>1020</v>
      </c>
      <c r="C1502" s="760" t="s">
        <v>1288</v>
      </c>
      <c r="D1502" s="760"/>
      <c r="E1502" s="256" t="s">
        <v>1091</v>
      </c>
      <c r="F1502" s="291">
        <v>0.04</v>
      </c>
      <c r="G1502" s="120">
        <v>56.32</v>
      </c>
      <c r="H1502" s="94">
        <f>ROUND(F1502*G1502,2)</f>
        <v>2.25</v>
      </c>
    </row>
    <row r="1503" spans="1:8" s="172" customFormat="1" ht="12.75" customHeight="1" thickBot="1">
      <c r="A1503" s="199"/>
      <c r="B1503" s="200"/>
      <c r="C1503" s="805"/>
      <c r="D1503" s="805"/>
      <c r="E1503" s="200"/>
      <c r="F1503" s="200"/>
      <c r="G1503" s="201"/>
      <c r="H1503" s="184"/>
    </row>
    <row r="1504" spans="1:8" s="88" customFormat="1" ht="5.0999999999999996" customHeight="1" thickBot="1">
      <c r="A1504" s="806"/>
      <c r="B1504" s="807"/>
      <c r="C1504" s="807"/>
      <c r="D1504" s="807"/>
      <c r="E1504" s="807"/>
      <c r="F1504" s="807"/>
      <c r="G1504" s="807"/>
      <c r="H1504" s="808"/>
    </row>
    <row r="1505" spans="1:8" s="180" customFormat="1" ht="12.75" customHeight="1">
      <c r="A1505" s="753" t="s">
        <v>970</v>
      </c>
      <c r="B1505" s="754"/>
      <c r="C1505" s="754"/>
      <c r="D1505" s="754"/>
      <c r="E1505" s="754"/>
      <c r="F1505" s="754"/>
      <c r="G1505" s="754"/>
      <c r="H1505" s="121">
        <f>SUM(H1498:H1502)</f>
        <v>171.15</v>
      </c>
    </row>
    <row r="1506" spans="1:8" s="180" customFormat="1" ht="12.75" customHeight="1">
      <c r="A1506" s="755" t="s">
        <v>969</v>
      </c>
      <c r="B1506" s="756"/>
      <c r="C1506" s="756"/>
      <c r="D1506" s="756"/>
      <c r="E1506" s="756"/>
      <c r="F1506" s="756"/>
      <c r="G1506" s="756"/>
      <c r="H1506" s="94">
        <f>H1507-H1505</f>
        <v>42.787499999999994</v>
      </c>
    </row>
    <row r="1507" spans="1:8" s="180" customFormat="1" ht="12.75" customHeight="1" thickBot="1">
      <c r="A1507" s="757" t="s">
        <v>968</v>
      </c>
      <c r="B1507" s="758"/>
      <c r="C1507" s="758"/>
      <c r="D1507" s="758"/>
      <c r="E1507" s="758"/>
      <c r="F1507" s="758"/>
      <c r="G1507" s="758"/>
      <c r="H1507" s="107">
        <f>H1505*1.25</f>
        <v>213.9375</v>
      </c>
    </row>
    <row r="1508" spans="1:8" s="172" customFormat="1" ht="12.75" customHeight="1" thickBot="1">
      <c r="A1508" s="108"/>
      <c r="B1508" s="109"/>
      <c r="C1508" s="108"/>
      <c r="D1508" s="108"/>
      <c r="E1508" s="108"/>
      <c r="F1508" s="108"/>
      <c r="G1508" s="108"/>
      <c r="H1508" s="119"/>
    </row>
    <row r="1509" spans="1:8" s="88" customFormat="1" ht="25.5" customHeight="1">
      <c r="A1509" s="188" t="s">
        <v>888</v>
      </c>
      <c r="B1509" s="774" t="s">
        <v>1321</v>
      </c>
      <c r="C1509" s="774"/>
      <c r="D1509" s="774"/>
      <c r="E1509" s="774"/>
      <c r="F1509" s="774"/>
      <c r="G1509" s="774"/>
      <c r="H1509" s="189" t="s">
        <v>16</v>
      </c>
    </row>
    <row r="1510" spans="1:8" s="88" customFormat="1" ht="25.5" customHeight="1" thickBot="1">
      <c r="A1510" s="84" t="s">
        <v>989</v>
      </c>
      <c r="B1510" s="190" t="s">
        <v>14</v>
      </c>
      <c r="C1510" s="825" t="s">
        <v>15</v>
      </c>
      <c r="D1510" s="825"/>
      <c r="E1510" s="191" t="s">
        <v>16</v>
      </c>
      <c r="F1510" s="191" t="s">
        <v>17</v>
      </c>
      <c r="G1510" s="191" t="s">
        <v>990</v>
      </c>
      <c r="H1510" s="192" t="s">
        <v>991</v>
      </c>
    </row>
    <row r="1511" spans="1:8" s="88" customFormat="1" ht="12.75" customHeight="1">
      <c r="A1511" s="776" t="s">
        <v>1032</v>
      </c>
      <c r="B1511" s="777"/>
      <c r="C1511" s="777"/>
      <c r="D1511" s="777"/>
      <c r="E1511" s="777"/>
      <c r="F1511" s="777"/>
      <c r="G1511" s="777"/>
      <c r="H1511" s="778"/>
    </row>
    <row r="1512" spans="1:8" ht="12.75" customHeight="1">
      <c r="A1512" s="244">
        <v>88267</v>
      </c>
      <c r="B1512" s="243" t="s">
        <v>993</v>
      </c>
      <c r="C1512" s="760" t="s">
        <v>1146</v>
      </c>
      <c r="D1512" s="760"/>
      <c r="E1512" s="256" t="s">
        <v>1034</v>
      </c>
      <c r="F1512" s="291">
        <v>0.05</v>
      </c>
      <c r="G1512" s="120">
        <v>13.77</v>
      </c>
      <c r="H1512" s="94">
        <f>ROUND(F1512*G1512,2)</f>
        <v>0.69</v>
      </c>
    </row>
    <row r="1513" spans="1:8" ht="12.75" customHeight="1">
      <c r="A1513" s="146">
        <v>88316</v>
      </c>
      <c r="B1513" s="243" t="s">
        <v>995</v>
      </c>
      <c r="C1513" s="761" t="s">
        <v>1035</v>
      </c>
      <c r="D1513" s="761"/>
      <c r="E1513" s="256" t="s">
        <v>1034</v>
      </c>
      <c r="F1513" s="292">
        <v>0.1</v>
      </c>
      <c r="G1513" s="120">
        <v>11.02</v>
      </c>
      <c r="H1513" s="94">
        <f>ROUND(F1513*G1513,2)</f>
        <v>1.1000000000000001</v>
      </c>
    </row>
    <row r="1514" spans="1:8" s="279" customFormat="1" ht="12.75" customHeight="1">
      <c r="A1514" s="762" t="s">
        <v>1016</v>
      </c>
      <c r="B1514" s="763"/>
      <c r="C1514" s="763"/>
      <c r="D1514" s="763"/>
      <c r="E1514" s="763"/>
      <c r="F1514" s="763"/>
      <c r="G1514" s="763"/>
      <c r="H1514" s="764"/>
    </row>
    <row r="1515" spans="1:8">
      <c r="A1515" s="280" t="s">
        <v>138</v>
      </c>
      <c r="B1515" s="281" t="s">
        <v>1017</v>
      </c>
      <c r="C1515" s="760" t="s">
        <v>1322</v>
      </c>
      <c r="D1515" s="760"/>
      <c r="E1515" s="256" t="s">
        <v>16</v>
      </c>
      <c r="F1515" s="291">
        <v>1</v>
      </c>
      <c r="G1515" s="120">
        <v>450</v>
      </c>
      <c r="H1515" s="94">
        <f>ROUND(F1515*G1515,2)</f>
        <v>450</v>
      </c>
    </row>
    <row r="1516" spans="1:8">
      <c r="A1516" s="280">
        <v>20078</v>
      </c>
      <c r="B1516" s="281" t="s">
        <v>1020</v>
      </c>
      <c r="C1516" s="760" t="s">
        <v>1288</v>
      </c>
      <c r="D1516" s="760"/>
      <c r="E1516" s="256" t="s">
        <v>1091</v>
      </c>
      <c r="F1516" s="291">
        <v>3.5000000000000003E-2</v>
      </c>
      <c r="G1516" s="120">
        <v>56.32</v>
      </c>
      <c r="H1516" s="94">
        <f>ROUND(F1516*G1516,2)</f>
        <v>1.97</v>
      </c>
    </row>
    <row r="1517" spans="1:8" s="172" customFormat="1" ht="12.75" customHeight="1" thickBot="1">
      <c r="A1517" s="199"/>
      <c r="B1517" s="200"/>
      <c r="C1517" s="805"/>
      <c r="D1517" s="805"/>
      <c r="E1517" s="200"/>
      <c r="F1517" s="200"/>
      <c r="G1517" s="201"/>
      <c r="H1517" s="184"/>
    </row>
    <row r="1518" spans="1:8" s="88" customFormat="1" ht="5.0999999999999996" customHeight="1" thickBot="1">
      <c r="A1518" s="806"/>
      <c r="B1518" s="807"/>
      <c r="C1518" s="807"/>
      <c r="D1518" s="807"/>
      <c r="E1518" s="807"/>
      <c r="F1518" s="807"/>
      <c r="G1518" s="807"/>
      <c r="H1518" s="808"/>
    </row>
    <row r="1519" spans="1:8" s="180" customFormat="1" ht="12.75" customHeight="1">
      <c r="A1519" s="753" t="s">
        <v>970</v>
      </c>
      <c r="B1519" s="754"/>
      <c r="C1519" s="754"/>
      <c r="D1519" s="754"/>
      <c r="E1519" s="754"/>
      <c r="F1519" s="754"/>
      <c r="G1519" s="754"/>
      <c r="H1519" s="121">
        <f>SUM(H1512:H1516)</f>
        <v>453.76000000000005</v>
      </c>
    </row>
    <row r="1520" spans="1:8" s="180" customFormat="1" ht="12.75" customHeight="1">
      <c r="A1520" s="755" t="s">
        <v>969</v>
      </c>
      <c r="B1520" s="756"/>
      <c r="C1520" s="756"/>
      <c r="D1520" s="756"/>
      <c r="E1520" s="756"/>
      <c r="F1520" s="756"/>
      <c r="G1520" s="756"/>
      <c r="H1520" s="94">
        <f>H1521-H1519</f>
        <v>113.44</v>
      </c>
    </row>
    <row r="1521" spans="1:8" s="180" customFormat="1" ht="12.75" customHeight="1" thickBot="1">
      <c r="A1521" s="757" t="s">
        <v>968</v>
      </c>
      <c r="B1521" s="758"/>
      <c r="C1521" s="758"/>
      <c r="D1521" s="758"/>
      <c r="E1521" s="758"/>
      <c r="F1521" s="758"/>
      <c r="G1521" s="758"/>
      <c r="H1521" s="107">
        <f>H1519*1.25</f>
        <v>567.20000000000005</v>
      </c>
    </row>
    <row r="1522" spans="1:8" s="172" customFormat="1" ht="12.75" customHeight="1" thickBot="1">
      <c r="A1522" s="108"/>
      <c r="B1522" s="109"/>
      <c r="C1522" s="108"/>
      <c r="D1522" s="108"/>
      <c r="E1522" s="108"/>
      <c r="F1522" s="108"/>
      <c r="G1522" s="108"/>
      <c r="H1522" s="119"/>
    </row>
    <row r="1523" spans="1:8" s="88" customFormat="1" ht="18.75" customHeight="1">
      <c r="A1523" s="188" t="s">
        <v>891</v>
      </c>
      <c r="B1523" s="774" t="s">
        <v>1323</v>
      </c>
      <c r="C1523" s="774"/>
      <c r="D1523" s="774"/>
      <c r="E1523" s="774"/>
      <c r="F1523" s="774"/>
      <c r="G1523" s="774"/>
      <c r="H1523" s="189" t="s">
        <v>16</v>
      </c>
    </row>
    <row r="1524" spans="1:8" s="88" customFormat="1" ht="25.5" customHeight="1" thickBot="1">
      <c r="A1524" s="84" t="s">
        <v>989</v>
      </c>
      <c r="B1524" s="190" t="s">
        <v>14</v>
      </c>
      <c r="C1524" s="825" t="s">
        <v>15</v>
      </c>
      <c r="D1524" s="825"/>
      <c r="E1524" s="191" t="s">
        <v>16</v>
      </c>
      <c r="F1524" s="191" t="s">
        <v>17</v>
      </c>
      <c r="G1524" s="191" t="s">
        <v>990</v>
      </c>
      <c r="H1524" s="192" t="s">
        <v>991</v>
      </c>
    </row>
    <row r="1525" spans="1:8" s="88" customFormat="1" ht="12.75" customHeight="1">
      <c r="A1525" s="776" t="s">
        <v>1032</v>
      </c>
      <c r="B1525" s="777"/>
      <c r="C1525" s="777"/>
      <c r="D1525" s="777"/>
      <c r="E1525" s="777"/>
      <c r="F1525" s="777"/>
      <c r="G1525" s="777"/>
      <c r="H1525" s="778"/>
    </row>
    <row r="1526" spans="1:8" ht="12.75" customHeight="1">
      <c r="A1526" s="244">
        <v>88267</v>
      </c>
      <c r="B1526" s="243" t="s">
        <v>993</v>
      </c>
      <c r="C1526" s="760" t="s">
        <v>1146</v>
      </c>
      <c r="D1526" s="760"/>
      <c r="E1526" s="256" t="s">
        <v>1034</v>
      </c>
      <c r="F1526" s="291">
        <v>5.2999999999999999E-2</v>
      </c>
      <c r="G1526" s="120">
        <v>13.77</v>
      </c>
      <c r="H1526" s="94">
        <f>ROUND(F1526*G1526,2)</f>
        <v>0.73</v>
      </c>
    </row>
    <row r="1527" spans="1:8" ht="12.75" customHeight="1">
      <c r="A1527" s="146">
        <v>88316</v>
      </c>
      <c r="B1527" s="243" t="s">
        <v>995</v>
      </c>
      <c r="C1527" s="761" t="s">
        <v>1035</v>
      </c>
      <c r="D1527" s="761"/>
      <c r="E1527" s="256" t="s">
        <v>1034</v>
      </c>
      <c r="F1527" s="292">
        <v>0.106</v>
      </c>
      <c r="G1527" s="120">
        <v>11.02</v>
      </c>
      <c r="H1527" s="94">
        <f>ROUND(F1527*G1527,2)</f>
        <v>1.17</v>
      </c>
    </row>
    <row r="1528" spans="1:8" s="279" customFormat="1" ht="12.75" customHeight="1">
      <c r="A1528" s="762" t="s">
        <v>1016</v>
      </c>
      <c r="B1528" s="763"/>
      <c r="C1528" s="763"/>
      <c r="D1528" s="763"/>
      <c r="E1528" s="763"/>
      <c r="F1528" s="763"/>
      <c r="G1528" s="763"/>
      <c r="H1528" s="764"/>
    </row>
    <row r="1529" spans="1:8">
      <c r="A1529" s="280" t="s">
        <v>138</v>
      </c>
      <c r="B1529" s="281" t="s">
        <v>1017</v>
      </c>
      <c r="C1529" s="760" t="s">
        <v>1324</v>
      </c>
      <c r="D1529" s="760"/>
      <c r="E1529" s="256" t="s">
        <v>16</v>
      </c>
      <c r="F1529" s="291">
        <v>1</v>
      </c>
      <c r="G1529" s="120">
        <v>266</v>
      </c>
      <c r="H1529" s="94">
        <f>ROUND(F1529*G1529,2)</f>
        <v>266</v>
      </c>
    </row>
    <row r="1530" spans="1:8">
      <c r="A1530" s="280">
        <v>20078</v>
      </c>
      <c r="B1530" s="281" t="s">
        <v>1020</v>
      </c>
      <c r="C1530" s="760" t="s">
        <v>1288</v>
      </c>
      <c r="D1530" s="760"/>
      <c r="E1530" s="256" t="s">
        <v>1091</v>
      </c>
      <c r="F1530" s="291">
        <v>0.04</v>
      </c>
      <c r="G1530" s="120">
        <v>56.32</v>
      </c>
      <c r="H1530" s="94">
        <f>ROUND(F1530*G1530,2)</f>
        <v>2.25</v>
      </c>
    </row>
    <row r="1531" spans="1:8" s="172" customFormat="1" ht="12.75" customHeight="1" thickBot="1">
      <c r="A1531" s="199"/>
      <c r="B1531" s="200"/>
      <c r="C1531" s="805"/>
      <c r="D1531" s="805"/>
      <c r="E1531" s="200"/>
      <c r="F1531" s="200"/>
      <c r="G1531" s="201"/>
      <c r="H1531" s="184"/>
    </row>
    <row r="1532" spans="1:8" s="88" customFormat="1" ht="5.0999999999999996" customHeight="1" thickBot="1">
      <c r="A1532" s="806"/>
      <c r="B1532" s="807"/>
      <c r="C1532" s="807"/>
      <c r="D1532" s="807"/>
      <c r="E1532" s="807"/>
      <c r="F1532" s="807"/>
      <c r="G1532" s="807"/>
      <c r="H1532" s="808"/>
    </row>
    <row r="1533" spans="1:8" s="180" customFormat="1" ht="12.75" customHeight="1">
      <c r="A1533" s="753" t="s">
        <v>970</v>
      </c>
      <c r="B1533" s="754"/>
      <c r="C1533" s="754"/>
      <c r="D1533" s="754"/>
      <c r="E1533" s="754"/>
      <c r="F1533" s="754"/>
      <c r="G1533" s="754"/>
      <c r="H1533" s="121">
        <f>SUM(H1526:H1530)</f>
        <v>270.14999999999998</v>
      </c>
    </row>
    <row r="1534" spans="1:8" s="180" customFormat="1" ht="12.75" customHeight="1">
      <c r="A1534" s="755" t="s">
        <v>969</v>
      </c>
      <c r="B1534" s="756"/>
      <c r="C1534" s="756"/>
      <c r="D1534" s="756"/>
      <c r="E1534" s="756"/>
      <c r="F1534" s="756"/>
      <c r="G1534" s="756"/>
      <c r="H1534" s="94">
        <f>H1535-H1533</f>
        <v>67.537500000000023</v>
      </c>
    </row>
    <row r="1535" spans="1:8" s="180" customFormat="1" ht="12.75" customHeight="1" thickBot="1">
      <c r="A1535" s="757" t="s">
        <v>968</v>
      </c>
      <c r="B1535" s="758"/>
      <c r="C1535" s="758"/>
      <c r="D1535" s="758"/>
      <c r="E1535" s="758"/>
      <c r="F1535" s="758"/>
      <c r="G1535" s="758"/>
      <c r="H1535" s="107">
        <f>H1533*1.25</f>
        <v>337.6875</v>
      </c>
    </row>
    <row r="1536" spans="1:8" s="172" customFormat="1" ht="12.75" customHeight="1" thickBot="1">
      <c r="A1536" s="108"/>
      <c r="B1536" s="109"/>
      <c r="C1536" s="108"/>
      <c r="D1536" s="108"/>
      <c r="E1536" s="108"/>
      <c r="F1536" s="108"/>
      <c r="G1536" s="108"/>
      <c r="H1536" s="119"/>
    </row>
    <row r="1537" spans="1:8" s="88" customFormat="1" ht="21" customHeight="1">
      <c r="A1537" s="188" t="s">
        <v>894</v>
      </c>
      <c r="B1537" s="774" t="s">
        <v>1325</v>
      </c>
      <c r="C1537" s="774"/>
      <c r="D1537" s="774"/>
      <c r="E1537" s="774"/>
      <c r="F1537" s="774"/>
      <c r="G1537" s="774"/>
      <c r="H1537" s="189" t="s">
        <v>16</v>
      </c>
    </row>
    <row r="1538" spans="1:8" s="88" customFormat="1" ht="25.5" customHeight="1" thickBot="1">
      <c r="A1538" s="84" t="s">
        <v>989</v>
      </c>
      <c r="B1538" s="190" t="s">
        <v>14</v>
      </c>
      <c r="C1538" s="825" t="s">
        <v>15</v>
      </c>
      <c r="D1538" s="825"/>
      <c r="E1538" s="191" t="s">
        <v>16</v>
      </c>
      <c r="F1538" s="191" t="s">
        <v>17</v>
      </c>
      <c r="G1538" s="191" t="s">
        <v>990</v>
      </c>
      <c r="H1538" s="192" t="s">
        <v>991</v>
      </c>
    </row>
    <row r="1539" spans="1:8" s="88" customFormat="1" ht="12.75" customHeight="1">
      <c r="A1539" s="776" t="s">
        <v>1032</v>
      </c>
      <c r="B1539" s="777"/>
      <c r="C1539" s="777"/>
      <c r="D1539" s="777"/>
      <c r="E1539" s="777"/>
      <c r="F1539" s="777"/>
      <c r="G1539" s="777"/>
      <c r="H1539" s="778"/>
    </row>
    <row r="1540" spans="1:8" ht="12.75" customHeight="1">
      <c r="A1540" s="244">
        <v>88267</v>
      </c>
      <c r="B1540" s="243" t="s">
        <v>993</v>
      </c>
      <c r="C1540" s="760" t="s">
        <v>1146</v>
      </c>
      <c r="D1540" s="760"/>
      <c r="E1540" s="256" t="s">
        <v>1034</v>
      </c>
      <c r="F1540" s="291">
        <v>0.05</v>
      </c>
      <c r="G1540" s="120">
        <v>13.77</v>
      </c>
      <c r="H1540" s="94">
        <f>ROUND(F1540*G1540,2)</f>
        <v>0.69</v>
      </c>
    </row>
    <row r="1541" spans="1:8" ht="12.75" customHeight="1">
      <c r="A1541" s="146">
        <v>88316</v>
      </c>
      <c r="B1541" s="243" t="s">
        <v>995</v>
      </c>
      <c r="C1541" s="761" t="s">
        <v>1035</v>
      </c>
      <c r="D1541" s="761"/>
      <c r="E1541" s="256" t="s">
        <v>1034</v>
      </c>
      <c r="F1541" s="292">
        <v>0.1</v>
      </c>
      <c r="G1541" s="120">
        <v>11.02</v>
      </c>
      <c r="H1541" s="94">
        <f>ROUND(F1541*G1541,2)</f>
        <v>1.1000000000000001</v>
      </c>
    </row>
    <row r="1542" spans="1:8" s="279" customFormat="1" ht="12.75" customHeight="1">
      <c r="A1542" s="762" t="s">
        <v>1016</v>
      </c>
      <c r="B1542" s="763"/>
      <c r="C1542" s="763"/>
      <c r="D1542" s="763"/>
      <c r="E1542" s="763"/>
      <c r="F1542" s="763"/>
      <c r="G1542" s="763"/>
      <c r="H1542" s="764"/>
    </row>
    <row r="1543" spans="1:8">
      <c r="A1543" s="280" t="s">
        <v>138</v>
      </c>
      <c r="B1543" s="281" t="s">
        <v>1017</v>
      </c>
      <c r="C1543" s="760" t="s">
        <v>1326</v>
      </c>
      <c r="D1543" s="760"/>
      <c r="E1543" s="256" t="s">
        <v>16</v>
      </c>
      <c r="F1543" s="291">
        <v>1</v>
      </c>
      <c r="G1543" s="120">
        <v>130</v>
      </c>
      <c r="H1543" s="94">
        <f>ROUND(F1543*G1543,2)</f>
        <v>130</v>
      </c>
    </row>
    <row r="1544" spans="1:8">
      <c r="A1544" s="280">
        <v>20078</v>
      </c>
      <c r="B1544" s="281" t="s">
        <v>1020</v>
      </c>
      <c r="C1544" s="760" t="s">
        <v>1288</v>
      </c>
      <c r="D1544" s="760"/>
      <c r="E1544" s="256" t="s">
        <v>1091</v>
      </c>
      <c r="F1544" s="291">
        <v>3.5000000000000003E-2</v>
      </c>
      <c r="G1544" s="120">
        <v>56.32</v>
      </c>
      <c r="H1544" s="94">
        <f>ROUND(F1544*G1544,2)</f>
        <v>1.97</v>
      </c>
    </row>
    <row r="1545" spans="1:8" s="172" customFormat="1" ht="12.75" customHeight="1" thickBot="1">
      <c r="A1545" s="199"/>
      <c r="B1545" s="200"/>
      <c r="C1545" s="805"/>
      <c r="D1545" s="805"/>
      <c r="E1545" s="200"/>
      <c r="F1545" s="200"/>
      <c r="G1545" s="201"/>
      <c r="H1545" s="184"/>
    </row>
    <row r="1546" spans="1:8" s="88" customFormat="1" ht="5.0999999999999996" customHeight="1" thickBot="1">
      <c r="A1546" s="806"/>
      <c r="B1546" s="807"/>
      <c r="C1546" s="807"/>
      <c r="D1546" s="807"/>
      <c r="E1546" s="807"/>
      <c r="F1546" s="807"/>
      <c r="G1546" s="807"/>
      <c r="H1546" s="808"/>
    </row>
    <row r="1547" spans="1:8" s="180" customFormat="1" ht="12.75" customHeight="1">
      <c r="A1547" s="753" t="s">
        <v>970</v>
      </c>
      <c r="B1547" s="754"/>
      <c r="C1547" s="754"/>
      <c r="D1547" s="754"/>
      <c r="E1547" s="754"/>
      <c r="F1547" s="754"/>
      <c r="G1547" s="754"/>
      <c r="H1547" s="121">
        <f>SUM(H1540:H1544)</f>
        <v>133.76</v>
      </c>
    </row>
    <row r="1548" spans="1:8" s="180" customFormat="1" ht="12.75" customHeight="1">
      <c r="A1548" s="755" t="s">
        <v>969</v>
      </c>
      <c r="B1548" s="756"/>
      <c r="C1548" s="756"/>
      <c r="D1548" s="756"/>
      <c r="E1548" s="756"/>
      <c r="F1548" s="756"/>
      <c r="G1548" s="756"/>
      <c r="H1548" s="94">
        <f>H1549-H1547</f>
        <v>33.44</v>
      </c>
    </row>
    <row r="1549" spans="1:8" s="180" customFormat="1" ht="12.75" customHeight="1" thickBot="1">
      <c r="A1549" s="757" t="s">
        <v>968</v>
      </c>
      <c r="B1549" s="758"/>
      <c r="C1549" s="758"/>
      <c r="D1549" s="758"/>
      <c r="E1549" s="758"/>
      <c r="F1549" s="758"/>
      <c r="G1549" s="758"/>
      <c r="H1549" s="107">
        <f>H1547*1.25</f>
        <v>167.2</v>
      </c>
    </row>
    <row r="1550" spans="1:8" s="172" customFormat="1" ht="12.75" customHeight="1" thickBot="1">
      <c r="A1550" s="108"/>
      <c r="B1550" s="109"/>
      <c r="C1550" s="108"/>
      <c r="D1550" s="108"/>
      <c r="E1550" s="108"/>
      <c r="F1550" s="108"/>
      <c r="G1550" s="108"/>
      <c r="H1550" s="119"/>
    </row>
    <row r="1551" spans="1:8" s="88" customFormat="1" ht="25.5" customHeight="1">
      <c r="A1551" s="188" t="s">
        <v>897</v>
      </c>
      <c r="B1551" s="774" t="s">
        <v>1327</v>
      </c>
      <c r="C1551" s="774"/>
      <c r="D1551" s="774"/>
      <c r="E1551" s="774"/>
      <c r="F1551" s="774"/>
      <c r="G1551" s="774"/>
      <c r="H1551" s="189" t="s">
        <v>16</v>
      </c>
    </row>
    <row r="1552" spans="1:8" s="88" customFormat="1" ht="25.5" customHeight="1" thickBot="1">
      <c r="A1552" s="84" t="s">
        <v>989</v>
      </c>
      <c r="B1552" s="190" t="s">
        <v>14</v>
      </c>
      <c r="C1552" s="825" t="s">
        <v>15</v>
      </c>
      <c r="D1552" s="825"/>
      <c r="E1552" s="191" t="s">
        <v>16</v>
      </c>
      <c r="F1552" s="191" t="s">
        <v>17</v>
      </c>
      <c r="G1552" s="191" t="s">
        <v>990</v>
      </c>
      <c r="H1552" s="192" t="s">
        <v>991</v>
      </c>
    </row>
    <row r="1553" spans="1:8" s="88" customFormat="1" ht="12.75" customHeight="1">
      <c r="A1553" s="776" t="s">
        <v>1032</v>
      </c>
      <c r="B1553" s="777"/>
      <c r="C1553" s="777"/>
      <c r="D1553" s="777"/>
      <c r="E1553" s="777"/>
      <c r="F1553" s="777"/>
      <c r="G1553" s="777"/>
      <c r="H1553" s="778"/>
    </row>
    <row r="1554" spans="1:8" ht="12.75" customHeight="1">
      <c r="A1554" s="244">
        <v>88267</v>
      </c>
      <c r="B1554" s="243" t="s">
        <v>993</v>
      </c>
      <c r="C1554" s="760" t="s">
        <v>1146</v>
      </c>
      <c r="D1554" s="760"/>
      <c r="E1554" s="256" t="s">
        <v>1034</v>
      </c>
      <c r="F1554" s="291">
        <v>4.7199999999999999E-2</v>
      </c>
      <c r="G1554" s="120">
        <v>13.77</v>
      </c>
      <c r="H1554" s="94">
        <f>ROUND(F1554*G1554,2)</f>
        <v>0.65</v>
      </c>
    </row>
    <row r="1555" spans="1:8" ht="12.75" customHeight="1">
      <c r="A1555" s="146">
        <v>88316</v>
      </c>
      <c r="B1555" s="243" t="s">
        <v>995</v>
      </c>
      <c r="C1555" s="761" t="s">
        <v>1035</v>
      </c>
      <c r="D1555" s="761"/>
      <c r="E1555" s="256" t="s">
        <v>1034</v>
      </c>
      <c r="F1555" s="292">
        <v>9.4399999999999998E-2</v>
      </c>
      <c r="G1555" s="120">
        <v>11.02</v>
      </c>
      <c r="H1555" s="94">
        <f>ROUND(F1555*G1555,2)</f>
        <v>1.04</v>
      </c>
    </row>
    <row r="1556" spans="1:8" s="279" customFormat="1" ht="12.75" customHeight="1">
      <c r="A1556" s="762" t="s">
        <v>1016</v>
      </c>
      <c r="B1556" s="763"/>
      <c r="C1556" s="763"/>
      <c r="D1556" s="763"/>
      <c r="E1556" s="763"/>
      <c r="F1556" s="763"/>
      <c r="G1556" s="763"/>
      <c r="H1556" s="764"/>
    </row>
    <row r="1557" spans="1:8">
      <c r="A1557" s="280" t="s">
        <v>138</v>
      </c>
      <c r="B1557" s="281" t="s">
        <v>1017</v>
      </c>
      <c r="C1557" s="760" t="s">
        <v>1328</v>
      </c>
      <c r="D1557" s="760"/>
      <c r="E1557" s="256" t="s">
        <v>16</v>
      </c>
      <c r="F1557" s="291">
        <v>1</v>
      </c>
      <c r="G1557" s="120">
        <v>57</v>
      </c>
      <c r="H1557" s="94">
        <f>ROUND(F1557*G1557,2)</f>
        <v>57</v>
      </c>
    </row>
    <row r="1558" spans="1:8">
      <c r="A1558" s="280">
        <v>20078</v>
      </c>
      <c r="B1558" s="281" t="s">
        <v>1020</v>
      </c>
      <c r="C1558" s="760" t="s">
        <v>1288</v>
      </c>
      <c r="D1558" s="760"/>
      <c r="E1558" s="256" t="s">
        <v>1091</v>
      </c>
      <c r="F1558" s="291">
        <v>2.5000000000000001E-2</v>
      </c>
      <c r="G1558" s="120">
        <v>56.32</v>
      </c>
      <c r="H1558" s="94">
        <f>ROUND(F1558*G1558,2)</f>
        <v>1.41</v>
      </c>
    </row>
    <row r="1559" spans="1:8" s="172" customFormat="1" ht="12.75" customHeight="1" thickBot="1">
      <c r="A1559" s="199"/>
      <c r="B1559" s="200"/>
      <c r="C1559" s="805"/>
      <c r="D1559" s="805"/>
      <c r="E1559" s="200"/>
      <c r="F1559" s="200"/>
      <c r="G1559" s="201"/>
      <c r="H1559" s="184"/>
    </row>
    <row r="1560" spans="1:8" s="88" customFormat="1" ht="5.0999999999999996" customHeight="1" thickBot="1">
      <c r="A1560" s="806"/>
      <c r="B1560" s="807"/>
      <c r="C1560" s="807"/>
      <c r="D1560" s="807"/>
      <c r="E1560" s="807"/>
      <c r="F1560" s="807"/>
      <c r="G1560" s="807"/>
      <c r="H1560" s="808"/>
    </row>
    <row r="1561" spans="1:8" s="180" customFormat="1" ht="12.75" customHeight="1">
      <c r="A1561" s="753" t="s">
        <v>970</v>
      </c>
      <c r="B1561" s="754"/>
      <c r="C1561" s="754"/>
      <c r="D1561" s="754"/>
      <c r="E1561" s="754"/>
      <c r="F1561" s="754"/>
      <c r="G1561" s="754"/>
      <c r="H1561" s="121">
        <f>SUM(H1554:H1558)</f>
        <v>60.099999999999994</v>
      </c>
    </row>
    <row r="1562" spans="1:8" s="180" customFormat="1" ht="12.75" customHeight="1">
      <c r="A1562" s="755" t="s">
        <v>969</v>
      </c>
      <c r="B1562" s="756"/>
      <c r="C1562" s="756"/>
      <c r="D1562" s="756"/>
      <c r="E1562" s="756"/>
      <c r="F1562" s="756"/>
      <c r="G1562" s="756"/>
      <c r="H1562" s="94">
        <f>H1563-H1561</f>
        <v>15.025000000000006</v>
      </c>
    </row>
    <row r="1563" spans="1:8" s="180" customFormat="1" ht="12.75" customHeight="1" thickBot="1">
      <c r="A1563" s="757" t="s">
        <v>968</v>
      </c>
      <c r="B1563" s="758"/>
      <c r="C1563" s="758"/>
      <c r="D1563" s="758"/>
      <c r="E1563" s="758"/>
      <c r="F1563" s="758"/>
      <c r="G1563" s="758"/>
      <c r="H1563" s="107">
        <f>H1561*1.25</f>
        <v>75.125</v>
      </c>
    </row>
    <row r="1564" spans="1:8" s="172" customFormat="1" ht="12.75" customHeight="1" thickBot="1">
      <c r="A1564" s="108"/>
      <c r="B1564" s="109"/>
      <c r="C1564" s="108"/>
      <c r="D1564" s="108"/>
      <c r="E1564" s="108"/>
      <c r="F1564" s="108"/>
      <c r="G1564" s="108"/>
      <c r="H1564" s="119"/>
    </row>
    <row r="1565" spans="1:8" s="88" customFormat="1" ht="25.5" customHeight="1">
      <c r="A1565" s="188" t="s">
        <v>900</v>
      </c>
      <c r="B1565" s="774" t="s">
        <v>1329</v>
      </c>
      <c r="C1565" s="774"/>
      <c r="D1565" s="774"/>
      <c r="E1565" s="774"/>
      <c r="F1565" s="774"/>
      <c r="G1565" s="774"/>
      <c r="H1565" s="189" t="s">
        <v>16</v>
      </c>
    </row>
    <row r="1566" spans="1:8" s="88" customFormat="1" ht="25.5" customHeight="1" thickBot="1">
      <c r="A1566" s="84" t="s">
        <v>989</v>
      </c>
      <c r="B1566" s="190" t="s">
        <v>14</v>
      </c>
      <c r="C1566" s="825" t="s">
        <v>15</v>
      </c>
      <c r="D1566" s="825"/>
      <c r="E1566" s="191" t="s">
        <v>16</v>
      </c>
      <c r="F1566" s="191" t="s">
        <v>17</v>
      </c>
      <c r="G1566" s="191" t="s">
        <v>990</v>
      </c>
      <c r="H1566" s="192" t="s">
        <v>991</v>
      </c>
    </row>
    <row r="1567" spans="1:8" ht="12.75" customHeight="1">
      <c r="A1567" s="244">
        <v>88267</v>
      </c>
      <c r="B1567" s="243" t="s">
        <v>993</v>
      </c>
      <c r="C1567" s="760" t="s">
        <v>1146</v>
      </c>
      <c r="D1567" s="760"/>
      <c r="E1567" s="256" t="s">
        <v>1034</v>
      </c>
      <c r="F1567" s="291">
        <v>5.2999999999999999E-2</v>
      </c>
      <c r="G1567" s="120">
        <v>13.77</v>
      </c>
      <c r="H1567" s="94">
        <f>ROUND(F1567*G1567,2)</f>
        <v>0.73</v>
      </c>
    </row>
    <row r="1568" spans="1:8" ht="12.75" customHeight="1">
      <c r="A1568" s="146">
        <v>88316</v>
      </c>
      <c r="B1568" s="243" t="s">
        <v>995</v>
      </c>
      <c r="C1568" s="761" t="s">
        <v>1035</v>
      </c>
      <c r="D1568" s="761"/>
      <c r="E1568" s="256" t="s">
        <v>1034</v>
      </c>
      <c r="F1568" s="292">
        <v>0.106</v>
      </c>
      <c r="G1568" s="120">
        <v>11.02</v>
      </c>
      <c r="H1568" s="94">
        <f>ROUND(F1568*G1568,2)</f>
        <v>1.17</v>
      </c>
    </row>
    <row r="1569" spans="1:8" s="279" customFormat="1" ht="12.75" customHeight="1">
      <c r="A1569" s="762" t="s">
        <v>1016</v>
      </c>
      <c r="B1569" s="763"/>
      <c r="C1569" s="763"/>
      <c r="D1569" s="763"/>
      <c r="E1569" s="763"/>
      <c r="F1569" s="763"/>
      <c r="G1569" s="763"/>
      <c r="H1569" s="764"/>
    </row>
    <row r="1570" spans="1:8">
      <c r="A1570" s="280" t="s">
        <v>138</v>
      </c>
      <c r="B1570" s="281" t="s">
        <v>1017</v>
      </c>
      <c r="C1570" s="760" t="s">
        <v>1330</v>
      </c>
      <c r="D1570" s="760"/>
      <c r="E1570" s="256" t="s">
        <v>16</v>
      </c>
      <c r="F1570" s="291">
        <v>1</v>
      </c>
      <c r="G1570" s="120">
        <v>200.93</v>
      </c>
      <c r="H1570" s="94">
        <f>ROUND(F1570*G1570,2)</f>
        <v>200.93</v>
      </c>
    </row>
    <row r="1571" spans="1:8">
      <c r="A1571" s="280">
        <v>20078</v>
      </c>
      <c r="B1571" s="281" t="s">
        <v>1020</v>
      </c>
      <c r="C1571" s="760" t="s">
        <v>1288</v>
      </c>
      <c r="D1571" s="760"/>
      <c r="E1571" s="256" t="s">
        <v>1091</v>
      </c>
      <c r="F1571" s="291">
        <v>0.04</v>
      </c>
      <c r="G1571" s="120">
        <v>56.32</v>
      </c>
      <c r="H1571" s="94">
        <f>ROUND(F1571*G1571,2)</f>
        <v>2.25</v>
      </c>
    </row>
    <row r="1572" spans="1:8" s="172" customFormat="1" ht="12.75" customHeight="1" thickBot="1">
      <c r="A1572" s="199"/>
      <c r="B1572" s="200"/>
      <c r="C1572" s="805"/>
      <c r="D1572" s="805"/>
      <c r="E1572" s="200"/>
      <c r="F1572" s="200"/>
      <c r="G1572" s="201"/>
      <c r="H1572" s="184"/>
    </row>
    <row r="1573" spans="1:8" s="88" customFormat="1" ht="5.0999999999999996" customHeight="1" thickBot="1">
      <c r="A1573" s="806"/>
      <c r="B1573" s="807"/>
      <c r="C1573" s="807"/>
      <c r="D1573" s="807"/>
      <c r="E1573" s="807"/>
      <c r="F1573" s="807"/>
      <c r="G1573" s="807"/>
      <c r="H1573" s="808"/>
    </row>
    <row r="1574" spans="1:8" s="180" customFormat="1" ht="12.75" customHeight="1">
      <c r="A1574" s="753" t="s">
        <v>970</v>
      </c>
      <c r="B1574" s="754"/>
      <c r="C1574" s="754"/>
      <c r="D1574" s="754"/>
      <c r="E1574" s="754"/>
      <c r="F1574" s="754"/>
      <c r="G1574" s="754"/>
      <c r="H1574" s="121">
        <f>SUM(H1567:H1571)</f>
        <v>205.08</v>
      </c>
    </row>
    <row r="1575" spans="1:8" s="180" customFormat="1" ht="12.75" customHeight="1">
      <c r="A1575" s="755" t="s">
        <v>969</v>
      </c>
      <c r="B1575" s="756"/>
      <c r="C1575" s="756"/>
      <c r="D1575" s="756"/>
      <c r="E1575" s="756"/>
      <c r="F1575" s="756"/>
      <c r="G1575" s="756"/>
      <c r="H1575" s="94">
        <f>H1576-H1574</f>
        <v>51.27000000000001</v>
      </c>
    </row>
    <row r="1576" spans="1:8" s="180" customFormat="1" ht="12.75" customHeight="1" thickBot="1">
      <c r="A1576" s="757" t="s">
        <v>968</v>
      </c>
      <c r="B1576" s="758"/>
      <c r="C1576" s="758"/>
      <c r="D1576" s="758"/>
      <c r="E1576" s="758"/>
      <c r="F1576" s="758"/>
      <c r="G1576" s="758"/>
      <c r="H1576" s="107">
        <f>H1574*1.25</f>
        <v>256.35000000000002</v>
      </c>
    </row>
    <row r="1577" spans="1:8" s="180" customFormat="1" ht="12.75" customHeight="1" thickBot="1">
      <c r="A1577" s="286"/>
      <c r="B1577" s="287"/>
      <c r="C1577" s="287"/>
      <c r="D1577" s="287"/>
      <c r="E1577" s="287"/>
      <c r="F1577" s="287"/>
      <c r="G1577" s="287"/>
      <c r="H1577" s="288"/>
    </row>
    <row r="1578" spans="1:8" s="88" customFormat="1" ht="25.5" customHeight="1">
      <c r="A1578" s="188" t="s">
        <v>903</v>
      </c>
      <c r="B1578" s="774" t="s">
        <v>1331</v>
      </c>
      <c r="C1578" s="774"/>
      <c r="D1578" s="774"/>
      <c r="E1578" s="774"/>
      <c r="F1578" s="774"/>
      <c r="G1578" s="774"/>
      <c r="H1578" s="189" t="s">
        <v>16</v>
      </c>
    </row>
    <row r="1579" spans="1:8" s="88" customFormat="1" ht="25.5" customHeight="1" thickBot="1">
      <c r="A1579" s="84" t="s">
        <v>989</v>
      </c>
      <c r="B1579" s="190" t="s">
        <v>14</v>
      </c>
      <c r="C1579" s="825" t="s">
        <v>15</v>
      </c>
      <c r="D1579" s="825"/>
      <c r="E1579" s="191" t="s">
        <v>16</v>
      </c>
      <c r="F1579" s="191" t="s">
        <v>17</v>
      </c>
      <c r="G1579" s="191" t="s">
        <v>990</v>
      </c>
      <c r="H1579" s="192" t="s">
        <v>991</v>
      </c>
    </row>
    <row r="1580" spans="1:8" s="88" customFormat="1" ht="12.75" customHeight="1">
      <c r="A1580" s="776" t="s">
        <v>1032</v>
      </c>
      <c r="B1580" s="777"/>
      <c r="C1580" s="777"/>
      <c r="D1580" s="777"/>
      <c r="E1580" s="777"/>
      <c r="F1580" s="777"/>
      <c r="G1580" s="777"/>
      <c r="H1580" s="778"/>
    </row>
    <row r="1581" spans="1:8" ht="12.75" customHeight="1">
      <c r="A1581" s="244">
        <v>88267</v>
      </c>
      <c r="B1581" s="243" t="s">
        <v>993</v>
      </c>
      <c r="C1581" s="760" t="s">
        <v>1146</v>
      </c>
      <c r="D1581" s="760"/>
      <c r="E1581" s="256" t="s">
        <v>1034</v>
      </c>
      <c r="F1581" s="291">
        <v>0.05</v>
      </c>
      <c r="G1581" s="120">
        <v>13.77</v>
      </c>
      <c r="H1581" s="94">
        <f>ROUND(F1581*G1581,2)</f>
        <v>0.69</v>
      </c>
    </row>
    <row r="1582" spans="1:8" ht="12.75" customHeight="1">
      <c r="A1582" s="146">
        <v>88316</v>
      </c>
      <c r="B1582" s="243" t="s">
        <v>995</v>
      </c>
      <c r="C1582" s="761" t="s">
        <v>1035</v>
      </c>
      <c r="D1582" s="761"/>
      <c r="E1582" s="256" t="s">
        <v>1034</v>
      </c>
      <c r="F1582" s="292">
        <v>0.1</v>
      </c>
      <c r="G1582" s="120">
        <v>11.02</v>
      </c>
      <c r="H1582" s="94">
        <f>ROUND(F1582*G1582,2)</f>
        <v>1.1000000000000001</v>
      </c>
    </row>
    <row r="1583" spans="1:8" s="279" customFormat="1" ht="12.75" customHeight="1">
      <c r="A1583" s="762" t="s">
        <v>1016</v>
      </c>
      <c r="B1583" s="763"/>
      <c r="C1583" s="763"/>
      <c r="D1583" s="763"/>
      <c r="E1583" s="763"/>
      <c r="F1583" s="763"/>
      <c r="G1583" s="763"/>
      <c r="H1583" s="764"/>
    </row>
    <row r="1584" spans="1:8" s="230" customFormat="1">
      <c r="A1584" s="280" t="s">
        <v>138</v>
      </c>
      <c r="B1584" s="281" t="s">
        <v>1017</v>
      </c>
      <c r="C1584" s="760" t="s">
        <v>1332</v>
      </c>
      <c r="D1584" s="760"/>
      <c r="E1584" s="256" t="s">
        <v>16</v>
      </c>
      <c r="F1584" s="293">
        <v>1</v>
      </c>
      <c r="G1584" s="120">
        <v>126.4</v>
      </c>
      <c r="H1584" s="94">
        <f>ROUND(F1584*G1584,2)</f>
        <v>126.4</v>
      </c>
    </row>
    <row r="1585" spans="1:8">
      <c r="A1585" s="280">
        <v>20078</v>
      </c>
      <c r="B1585" s="281" t="s">
        <v>1020</v>
      </c>
      <c r="C1585" s="760" t="s">
        <v>1288</v>
      </c>
      <c r="D1585" s="760"/>
      <c r="E1585" s="256" t="s">
        <v>1091</v>
      </c>
      <c r="F1585" s="291">
        <v>3.5000000000000003E-2</v>
      </c>
      <c r="G1585" s="120">
        <v>56.32</v>
      </c>
      <c r="H1585" s="94">
        <f>ROUND(F1585*G1585,2)</f>
        <v>1.97</v>
      </c>
    </row>
    <row r="1586" spans="1:8" s="172" customFormat="1" ht="12.75" customHeight="1" thickBot="1">
      <c r="A1586" s="199"/>
      <c r="B1586" s="200"/>
      <c r="C1586" s="805"/>
      <c r="D1586" s="805"/>
      <c r="E1586" s="200"/>
      <c r="F1586" s="200"/>
      <c r="G1586" s="201"/>
      <c r="H1586" s="184"/>
    </row>
    <row r="1587" spans="1:8" s="88" customFormat="1" ht="5.0999999999999996" customHeight="1" thickBot="1">
      <c r="A1587" s="806"/>
      <c r="B1587" s="807"/>
      <c r="C1587" s="807"/>
      <c r="D1587" s="807"/>
      <c r="E1587" s="807"/>
      <c r="F1587" s="807"/>
      <c r="G1587" s="807"/>
      <c r="H1587" s="808"/>
    </row>
    <row r="1588" spans="1:8" s="180" customFormat="1" ht="12.75" customHeight="1">
      <c r="A1588" s="753" t="s">
        <v>970</v>
      </c>
      <c r="B1588" s="754"/>
      <c r="C1588" s="754"/>
      <c r="D1588" s="754"/>
      <c r="E1588" s="754"/>
      <c r="F1588" s="754"/>
      <c r="G1588" s="754"/>
      <c r="H1588" s="121">
        <f>SUM(H1581:H1585)</f>
        <v>130.16</v>
      </c>
    </row>
    <row r="1589" spans="1:8" s="180" customFormat="1" ht="12.75" customHeight="1">
      <c r="A1589" s="755" t="s">
        <v>969</v>
      </c>
      <c r="B1589" s="756"/>
      <c r="C1589" s="756"/>
      <c r="D1589" s="756"/>
      <c r="E1589" s="756"/>
      <c r="F1589" s="756"/>
      <c r="G1589" s="756"/>
      <c r="H1589" s="94">
        <f>H1590-H1588</f>
        <v>32.539999999999992</v>
      </c>
    </row>
    <row r="1590" spans="1:8" s="180" customFormat="1" ht="12.75" customHeight="1" thickBot="1">
      <c r="A1590" s="757" t="s">
        <v>968</v>
      </c>
      <c r="B1590" s="758"/>
      <c r="C1590" s="758"/>
      <c r="D1590" s="758"/>
      <c r="E1590" s="758"/>
      <c r="F1590" s="758"/>
      <c r="G1590" s="758"/>
      <c r="H1590" s="107">
        <f>H1588*1.25</f>
        <v>162.69999999999999</v>
      </c>
    </row>
    <row r="1591" spans="1:8" s="172" customFormat="1" ht="12.75" customHeight="1" thickBot="1">
      <c r="A1591" s="108"/>
      <c r="B1591" s="109"/>
      <c r="C1591" s="108"/>
      <c r="D1591" s="108"/>
      <c r="E1591" s="108"/>
      <c r="F1591" s="108"/>
      <c r="G1591" s="108"/>
      <c r="H1591" s="119"/>
    </row>
    <row r="1592" spans="1:8" s="88" customFormat="1" ht="20.25" customHeight="1">
      <c r="A1592" s="188" t="s">
        <v>906</v>
      </c>
      <c r="B1592" s="774" t="s">
        <v>1333</v>
      </c>
      <c r="C1592" s="774"/>
      <c r="D1592" s="774"/>
      <c r="E1592" s="774"/>
      <c r="F1592" s="774"/>
      <c r="G1592" s="774"/>
      <c r="H1592" s="189" t="s">
        <v>16</v>
      </c>
    </row>
    <row r="1593" spans="1:8" s="88" customFormat="1" ht="25.5" customHeight="1" thickBot="1">
      <c r="A1593" s="84" t="s">
        <v>989</v>
      </c>
      <c r="B1593" s="190" t="s">
        <v>14</v>
      </c>
      <c r="C1593" s="825" t="s">
        <v>15</v>
      </c>
      <c r="D1593" s="825"/>
      <c r="E1593" s="191" t="s">
        <v>16</v>
      </c>
      <c r="F1593" s="191" t="s">
        <v>17</v>
      </c>
      <c r="G1593" s="191" t="s">
        <v>990</v>
      </c>
      <c r="H1593" s="192" t="s">
        <v>991</v>
      </c>
    </row>
    <row r="1594" spans="1:8" s="88" customFormat="1" ht="12.75" customHeight="1">
      <c r="A1594" s="776" t="s">
        <v>1032</v>
      </c>
      <c r="B1594" s="777"/>
      <c r="C1594" s="777"/>
      <c r="D1594" s="777"/>
      <c r="E1594" s="777"/>
      <c r="F1594" s="777"/>
      <c r="G1594" s="777"/>
      <c r="H1594" s="778"/>
    </row>
    <row r="1595" spans="1:8" ht="12.75" customHeight="1">
      <c r="A1595" s="244">
        <v>88267</v>
      </c>
      <c r="B1595" s="243" t="s">
        <v>993</v>
      </c>
      <c r="C1595" s="760" t="s">
        <v>1146</v>
      </c>
      <c r="D1595" s="760"/>
      <c r="E1595" s="256" t="s">
        <v>1034</v>
      </c>
      <c r="F1595" s="291">
        <v>5.2999999999999999E-2</v>
      </c>
      <c r="G1595" s="120">
        <v>13.77</v>
      </c>
      <c r="H1595" s="94">
        <f>ROUND(F1595*G1595,2)</f>
        <v>0.73</v>
      </c>
    </row>
    <row r="1596" spans="1:8" ht="12.75" customHeight="1">
      <c r="A1596" s="146">
        <v>88316</v>
      </c>
      <c r="B1596" s="243" t="s">
        <v>995</v>
      </c>
      <c r="C1596" s="761" t="s">
        <v>1035</v>
      </c>
      <c r="D1596" s="761"/>
      <c r="E1596" s="256" t="s">
        <v>1034</v>
      </c>
      <c r="F1596" s="292">
        <v>0.106</v>
      </c>
      <c r="G1596" s="120">
        <v>11.02</v>
      </c>
      <c r="H1596" s="94">
        <f>ROUND(F1596*G1596,2)</f>
        <v>1.17</v>
      </c>
    </row>
    <row r="1597" spans="1:8" s="279" customFormat="1" ht="12.75" customHeight="1">
      <c r="A1597" s="762" t="s">
        <v>1016</v>
      </c>
      <c r="B1597" s="763"/>
      <c r="C1597" s="763"/>
      <c r="D1597" s="763"/>
      <c r="E1597" s="763"/>
      <c r="F1597" s="763"/>
      <c r="G1597" s="763"/>
      <c r="H1597" s="764"/>
    </row>
    <row r="1598" spans="1:8">
      <c r="A1598" s="280" t="s">
        <v>138</v>
      </c>
      <c r="B1598" s="281" t="s">
        <v>1017</v>
      </c>
      <c r="C1598" s="760" t="s">
        <v>1334</v>
      </c>
      <c r="D1598" s="760"/>
      <c r="E1598" s="256" t="s">
        <v>16</v>
      </c>
      <c r="F1598" s="291">
        <v>1</v>
      </c>
      <c r="G1598" s="120">
        <v>398.34</v>
      </c>
      <c r="H1598" s="94">
        <f>ROUND(F1598*G1598,2)</f>
        <v>398.34</v>
      </c>
    </row>
    <row r="1599" spans="1:8">
      <c r="A1599" s="280">
        <v>20078</v>
      </c>
      <c r="B1599" s="281" t="s">
        <v>1020</v>
      </c>
      <c r="C1599" s="760" t="s">
        <v>1288</v>
      </c>
      <c r="D1599" s="760"/>
      <c r="E1599" s="256" t="s">
        <v>1091</v>
      </c>
      <c r="F1599" s="291">
        <v>0.04</v>
      </c>
      <c r="G1599" s="120">
        <v>56.32</v>
      </c>
      <c r="H1599" s="94">
        <f>ROUND(F1599*G1599,2)</f>
        <v>2.25</v>
      </c>
    </row>
    <row r="1600" spans="1:8" s="172" customFormat="1" ht="12.75" customHeight="1" thickBot="1">
      <c r="A1600" s="199"/>
      <c r="B1600" s="200"/>
      <c r="C1600" s="805"/>
      <c r="D1600" s="805"/>
      <c r="E1600" s="200"/>
      <c r="F1600" s="200"/>
      <c r="G1600" s="201"/>
      <c r="H1600" s="184"/>
    </row>
    <row r="1601" spans="1:8" s="88" customFormat="1" ht="5.0999999999999996" customHeight="1" thickBot="1">
      <c r="A1601" s="806"/>
      <c r="B1601" s="807"/>
      <c r="C1601" s="807"/>
      <c r="D1601" s="807"/>
      <c r="E1601" s="807"/>
      <c r="F1601" s="807"/>
      <c r="G1601" s="807"/>
      <c r="H1601" s="808"/>
    </row>
    <row r="1602" spans="1:8" s="180" customFormat="1" ht="12.75" customHeight="1">
      <c r="A1602" s="753" t="s">
        <v>970</v>
      </c>
      <c r="B1602" s="754"/>
      <c r="C1602" s="754"/>
      <c r="D1602" s="754"/>
      <c r="E1602" s="754"/>
      <c r="F1602" s="754"/>
      <c r="G1602" s="754"/>
      <c r="H1602" s="121">
        <f>SUM(H1595:H1599)</f>
        <v>402.48999999999995</v>
      </c>
    </row>
    <row r="1603" spans="1:8" s="180" customFormat="1" ht="12.75" customHeight="1">
      <c r="A1603" s="755" t="s">
        <v>969</v>
      </c>
      <c r="B1603" s="756"/>
      <c r="C1603" s="756"/>
      <c r="D1603" s="756"/>
      <c r="E1603" s="756"/>
      <c r="F1603" s="756"/>
      <c r="G1603" s="756"/>
      <c r="H1603" s="94">
        <f>H1604-H1602</f>
        <v>100.6225</v>
      </c>
    </row>
    <row r="1604" spans="1:8" s="180" customFormat="1" ht="12.75" customHeight="1" thickBot="1">
      <c r="A1604" s="757" t="s">
        <v>968</v>
      </c>
      <c r="B1604" s="758"/>
      <c r="C1604" s="758"/>
      <c r="D1604" s="758"/>
      <c r="E1604" s="758"/>
      <c r="F1604" s="758"/>
      <c r="G1604" s="758"/>
      <c r="H1604" s="107">
        <f>H1602*1.25</f>
        <v>503.11249999999995</v>
      </c>
    </row>
    <row r="1605" spans="1:8" s="172" customFormat="1" ht="12.75" customHeight="1" thickBot="1">
      <c r="A1605" s="170"/>
      <c r="B1605" s="170"/>
      <c r="C1605" s="171"/>
      <c r="H1605" s="173"/>
    </row>
    <row r="1606" spans="1:8" s="88" customFormat="1" ht="21.75" customHeight="1">
      <c r="A1606" s="188" t="s">
        <v>909</v>
      </c>
      <c r="B1606" s="774" t="s">
        <v>1335</v>
      </c>
      <c r="C1606" s="774"/>
      <c r="D1606" s="774"/>
      <c r="E1606" s="774"/>
      <c r="F1606" s="774"/>
      <c r="G1606" s="774"/>
      <c r="H1606" s="189" t="s">
        <v>16</v>
      </c>
    </row>
    <row r="1607" spans="1:8" s="88" customFormat="1" ht="25.5" customHeight="1" thickBot="1">
      <c r="A1607" s="84" t="s">
        <v>989</v>
      </c>
      <c r="B1607" s="190" t="s">
        <v>14</v>
      </c>
      <c r="C1607" s="825" t="s">
        <v>15</v>
      </c>
      <c r="D1607" s="825"/>
      <c r="E1607" s="191" t="s">
        <v>16</v>
      </c>
      <c r="F1607" s="191" t="s">
        <v>17</v>
      </c>
      <c r="G1607" s="191" t="s">
        <v>990</v>
      </c>
      <c r="H1607" s="192" t="s">
        <v>991</v>
      </c>
    </row>
    <row r="1608" spans="1:8" s="88" customFormat="1" ht="12.75" customHeight="1">
      <c r="A1608" s="776" t="s">
        <v>1032</v>
      </c>
      <c r="B1608" s="777"/>
      <c r="C1608" s="777"/>
      <c r="D1608" s="777"/>
      <c r="E1608" s="777"/>
      <c r="F1608" s="777"/>
      <c r="G1608" s="777"/>
      <c r="H1608" s="778"/>
    </row>
    <row r="1609" spans="1:8" ht="12.75" customHeight="1">
      <c r="A1609" s="244">
        <v>88267</v>
      </c>
      <c r="B1609" s="243" t="s">
        <v>993</v>
      </c>
      <c r="C1609" s="760" t="s">
        <v>1146</v>
      </c>
      <c r="D1609" s="760"/>
      <c r="E1609" s="256" t="s">
        <v>1034</v>
      </c>
      <c r="F1609" s="291">
        <v>5.96E-2</v>
      </c>
      <c r="G1609" s="120">
        <v>13.77</v>
      </c>
      <c r="H1609" s="94">
        <f>ROUND(F1609*G1609,2)</f>
        <v>0.82</v>
      </c>
    </row>
    <row r="1610" spans="1:8" ht="12.75" customHeight="1">
      <c r="A1610" s="146">
        <v>88316</v>
      </c>
      <c r="B1610" s="243" t="s">
        <v>995</v>
      </c>
      <c r="C1610" s="761" t="s">
        <v>1035</v>
      </c>
      <c r="D1610" s="761"/>
      <c r="E1610" s="256" t="s">
        <v>1034</v>
      </c>
      <c r="F1610" s="292">
        <v>0.1192</v>
      </c>
      <c r="G1610" s="120">
        <v>11.02</v>
      </c>
      <c r="H1610" s="94">
        <f>ROUND(F1610*G1610,2)</f>
        <v>1.31</v>
      </c>
    </row>
    <row r="1611" spans="1:8" s="279" customFormat="1" ht="12.75" customHeight="1">
      <c r="A1611" s="762" t="s">
        <v>1016</v>
      </c>
      <c r="B1611" s="763"/>
      <c r="C1611" s="763"/>
      <c r="D1611" s="763"/>
      <c r="E1611" s="763"/>
      <c r="F1611" s="763"/>
      <c r="G1611" s="763"/>
      <c r="H1611" s="764"/>
    </row>
    <row r="1612" spans="1:8" s="230" customFormat="1">
      <c r="A1612" s="280" t="s">
        <v>138</v>
      </c>
      <c r="B1612" s="281" t="s">
        <v>1017</v>
      </c>
      <c r="C1612" s="760" t="s">
        <v>1336</v>
      </c>
      <c r="D1612" s="760"/>
      <c r="E1612" s="256" t="s">
        <v>16</v>
      </c>
      <c r="F1612" s="293">
        <v>1</v>
      </c>
      <c r="G1612" s="120">
        <v>560</v>
      </c>
      <c r="H1612" s="94">
        <f>ROUND(F1612*G1612,2)</f>
        <v>560</v>
      </c>
    </row>
    <row r="1613" spans="1:8">
      <c r="A1613" s="280">
        <v>20078</v>
      </c>
      <c r="B1613" s="281" t="s">
        <v>1020</v>
      </c>
      <c r="C1613" s="760" t="s">
        <v>1288</v>
      </c>
      <c r="D1613" s="760"/>
      <c r="E1613" s="256" t="s">
        <v>1091</v>
      </c>
      <c r="F1613" s="291">
        <v>0.06</v>
      </c>
      <c r="G1613" s="120">
        <v>56.32</v>
      </c>
      <c r="H1613" s="94">
        <f>ROUND(F1613*G1613,2)</f>
        <v>3.38</v>
      </c>
    </row>
    <row r="1614" spans="1:8" s="172" customFormat="1" ht="12.75" customHeight="1" thickBot="1">
      <c r="A1614" s="199"/>
      <c r="B1614" s="200"/>
      <c r="C1614" s="805"/>
      <c r="D1614" s="805"/>
      <c r="E1614" s="200"/>
      <c r="F1614" s="200"/>
      <c r="G1614" s="201"/>
      <c r="H1614" s="184"/>
    </row>
    <row r="1615" spans="1:8" s="88" customFormat="1" ht="5.0999999999999996" customHeight="1" thickBot="1">
      <c r="A1615" s="806"/>
      <c r="B1615" s="807"/>
      <c r="C1615" s="807"/>
      <c r="D1615" s="807"/>
      <c r="E1615" s="807"/>
      <c r="F1615" s="807"/>
      <c r="G1615" s="807"/>
      <c r="H1615" s="808"/>
    </row>
    <row r="1616" spans="1:8" s="180" customFormat="1" ht="12.75" customHeight="1">
      <c r="A1616" s="753" t="s">
        <v>970</v>
      </c>
      <c r="B1616" s="754"/>
      <c r="C1616" s="754"/>
      <c r="D1616" s="754"/>
      <c r="E1616" s="754"/>
      <c r="F1616" s="754"/>
      <c r="G1616" s="754"/>
      <c r="H1616" s="121">
        <f>SUM(H1609:H1613)</f>
        <v>565.51</v>
      </c>
    </row>
    <row r="1617" spans="1:8" s="180" customFormat="1" ht="12.75" customHeight="1">
      <c r="A1617" s="755" t="s">
        <v>969</v>
      </c>
      <c r="B1617" s="756"/>
      <c r="C1617" s="756"/>
      <c r="D1617" s="756"/>
      <c r="E1617" s="756"/>
      <c r="F1617" s="756"/>
      <c r="G1617" s="756"/>
      <c r="H1617" s="94">
        <f>H1618-H1616</f>
        <v>141.37750000000005</v>
      </c>
    </row>
    <row r="1618" spans="1:8" s="180" customFormat="1" ht="12.75" customHeight="1" thickBot="1">
      <c r="A1618" s="757" t="s">
        <v>968</v>
      </c>
      <c r="B1618" s="758"/>
      <c r="C1618" s="758"/>
      <c r="D1618" s="758"/>
      <c r="E1618" s="758"/>
      <c r="F1618" s="758"/>
      <c r="G1618" s="758"/>
      <c r="H1618" s="107">
        <f>H1616*1.25</f>
        <v>706.88750000000005</v>
      </c>
    </row>
    <row r="1619" spans="1:8" s="88" customFormat="1" ht="18.75" customHeight="1">
      <c r="A1619" s="188" t="s">
        <v>912</v>
      </c>
      <c r="B1619" s="774" t="s">
        <v>1337</v>
      </c>
      <c r="C1619" s="774"/>
      <c r="D1619" s="774"/>
      <c r="E1619" s="774"/>
      <c r="F1619" s="774"/>
      <c r="G1619" s="774"/>
      <c r="H1619" s="189" t="s">
        <v>16</v>
      </c>
    </row>
    <row r="1620" spans="1:8" s="88" customFormat="1" ht="25.5" customHeight="1" thickBot="1">
      <c r="A1620" s="84" t="s">
        <v>989</v>
      </c>
      <c r="B1620" s="190" t="s">
        <v>14</v>
      </c>
      <c r="C1620" s="825" t="s">
        <v>15</v>
      </c>
      <c r="D1620" s="825"/>
      <c r="E1620" s="191" t="s">
        <v>16</v>
      </c>
      <c r="F1620" s="191" t="s">
        <v>17</v>
      </c>
      <c r="G1620" s="191" t="s">
        <v>990</v>
      </c>
      <c r="H1620" s="192" t="s">
        <v>991</v>
      </c>
    </row>
    <row r="1621" spans="1:8" s="88" customFormat="1" ht="12.75" customHeight="1">
      <c r="A1621" s="776" t="s">
        <v>1032</v>
      </c>
      <c r="B1621" s="777"/>
      <c r="C1621" s="777"/>
      <c r="D1621" s="777"/>
      <c r="E1621" s="777"/>
      <c r="F1621" s="777"/>
      <c r="G1621" s="777"/>
      <c r="H1621" s="778"/>
    </row>
    <row r="1622" spans="1:8" ht="12.75" customHeight="1">
      <c r="A1622" s="244">
        <v>88267</v>
      </c>
      <c r="B1622" s="243" t="s">
        <v>993</v>
      </c>
      <c r="C1622" s="760" t="s">
        <v>1146</v>
      </c>
      <c r="D1622" s="760"/>
      <c r="E1622" s="256" t="s">
        <v>1034</v>
      </c>
      <c r="F1622" s="291">
        <v>0.05</v>
      </c>
      <c r="G1622" s="120">
        <v>13.77</v>
      </c>
      <c r="H1622" s="94">
        <f>ROUND(F1622*G1622,2)</f>
        <v>0.69</v>
      </c>
    </row>
    <row r="1623" spans="1:8" ht="12.75" customHeight="1">
      <c r="A1623" s="146">
        <v>88316</v>
      </c>
      <c r="B1623" s="243" t="s">
        <v>995</v>
      </c>
      <c r="C1623" s="761" t="s">
        <v>1035</v>
      </c>
      <c r="D1623" s="761"/>
      <c r="E1623" s="256" t="s">
        <v>1034</v>
      </c>
      <c r="F1623" s="292">
        <v>0.1</v>
      </c>
      <c r="G1623" s="120">
        <v>11.02</v>
      </c>
      <c r="H1623" s="94">
        <f>ROUND(F1623*G1623,2)</f>
        <v>1.1000000000000001</v>
      </c>
    </row>
    <row r="1624" spans="1:8" s="279" customFormat="1" ht="12.75" customHeight="1">
      <c r="A1624" s="762" t="s">
        <v>1016</v>
      </c>
      <c r="B1624" s="763"/>
      <c r="C1624" s="763"/>
      <c r="D1624" s="763"/>
      <c r="E1624" s="763"/>
      <c r="F1624" s="763"/>
      <c r="G1624" s="763"/>
      <c r="H1624" s="764"/>
    </row>
    <row r="1625" spans="1:8" s="230" customFormat="1">
      <c r="A1625" s="280" t="s">
        <v>138</v>
      </c>
      <c r="B1625" s="281" t="s">
        <v>1017</v>
      </c>
      <c r="C1625" s="760" t="s">
        <v>1338</v>
      </c>
      <c r="D1625" s="760"/>
      <c r="E1625" s="256" t="s">
        <v>16</v>
      </c>
      <c r="F1625" s="293">
        <v>1</v>
      </c>
      <c r="G1625" s="120">
        <v>430</v>
      </c>
      <c r="H1625" s="94">
        <f>ROUND(F1625*G1625,2)</f>
        <v>430</v>
      </c>
    </row>
    <row r="1626" spans="1:8">
      <c r="A1626" s="280">
        <v>20078</v>
      </c>
      <c r="B1626" s="281" t="s">
        <v>1020</v>
      </c>
      <c r="C1626" s="760" t="s">
        <v>1288</v>
      </c>
      <c r="D1626" s="760"/>
      <c r="E1626" s="256" t="s">
        <v>1091</v>
      </c>
      <c r="F1626" s="291">
        <v>3.5000000000000003E-2</v>
      </c>
      <c r="G1626" s="120">
        <v>56.32</v>
      </c>
      <c r="H1626" s="94">
        <f>ROUND(F1626*G1626,2)</f>
        <v>1.97</v>
      </c>
    </row>
    <row r="1627" spans="1:8" s="172" customFormat="1" ht="12.75" customHeight="1" thickBot="1">
      <c r="A1627" s="199"/>
      <c r="B1627" s="200"/>
      <c r="C1627" s="805"/>
      <c r="D1627" s="805"/>
      <c r="E1627" s="200"/>
      <c r="F1627" s="200"/>
      <c r="G1627" s="201"/>
      <c r="H1627" s="184"/>
    </row>
    <row r="1628" spans="1:8" s="88" customFormat="1" ht="5.0999999999999996" customHeight="1" thickBot="1">
      <c r="A1628" s="806"/>
      <c r="B1628" s="807"/>
      <c r="C1628" s="807"/>
      <c r="D1628" s="807"/>
      <c r="E1628" s="807"/>
      <c r="F1628" s="807"/>
      <c r="G1628" s="807"/>
      <c r="H1628" s="808"/>
    </row>
    <row r="1629" spans="1:8" s="180" customFormat="1" ht="12.75" customHeight="1">
      <c r="A1629" s="753" t="s">
        <v>970</v>
      </c>
      <c r="B1629" s="754"/>
      <c r="C1629" s="754"/>
      <c r="D1629" s="754"/>
      <c r="E1629" s="754"/>
      <c r="F1629" s="754"/>
      <c r="G1629" s="754"/>
      <c r="H1629" s="121">
        <f>SUM(H1622:H1626)</f>
        <v>433.76000000000005</v>
      </c>
    </row>
    <row r="1630" spans="1:8" s="180" customFormat="1" ht="12.75" customHeight="1">
      <c r="A1630" s="755" t="s">
        <v>969</v>
      </c>
      <c r="B1630" s="756"/>
      <c r="C1630" s="756"/>
      <c r="D1630" s="756"/>
      <c r="E1630" s="756"/>
      <c r="F1630" s="756"/>
      <c r="G1630" s="756"/>
      <c r="H1630" s="94">
        <f>H1631-H1629</f>
        <v>108.44</v>
      </c>
    </row>
    <row r="1631" spans="1:8" s="180" customFormat="1" ht="12.75" customHeight="1" thickBot="1">
      <c r="A1631" s="757" t="s">
        <v>968</v>
      </c>
      <c r="B1631" s="758"/>
      <c r="C1631" s="758"/>
      <c r="D1631" s="758"/>
      <c r="E1631" s="758"/>
      <c r="F1631" s="758"/>
      <c r="G1631" s="758"/>
      <c r="H1631" s="107">
        <f>H1629*1.25</f>
        <v>542.20000000000005</v>
      </c>
    </row>
    <row r="1632" spans="1:8" s="172" customFormat="1" ht="12.75" customHeight="1" thickBot="1">
      <c r="A1632" s="108"/>
      <c r="B1632" s="109"/>
      <c r="C1632" s="108"/>
      <c r="D1632" s="108"/>
      <c r="E1632" s="108"/>
      <c r="F1632" s="108"/>
      <c r="G1632" s="108"/>
      <c r="H1632" s="119"/>
    </row>
    <row r="1633" spans="1:8" s="88" customFormat="1" ht="19.5" customHeight="1">
      <c r="A1633" s="188" t="s">
        <v>917</v>
      </c>
      <c r="B1633" s="774" t="s">
        <v>1339</v>
      </c>
      <c r="C1633" s="774"/>
      <c r="D1633" s="774"/>
      <c r="E1633" s="774"/>
      <c r="F1633" s="774"/>
      <c r="G1633" s="774"/>
      <c r="H1633" s="189" t="s">
        <v>16</v>
      </c>
    </row>
    <row r="1634" spans="1:8" s="88" customFormat="1" ht="25.5" customHeight="1" thickBot="1">
      <c r="A1634" s="84" t="s">
        <v>989</v>
      </c>
      <c r="B1634" s="190" t="s">
        <v>14</v>
      </c>
      <c r="C1634" s="825" t="s">
        <v>15</v>
      </c>
      <c r="D1634" s="825"/>
      <c r="E1634" s="191" t="s">
        <v>16</v>
      </c>
      <c r="F1634" s="191" t="s">
        <v>17</v>
      </c>
      <c r="G1634" s="191" t="s">
        <v>990</v>
      </c>
      <c r="H1634" s="192" t="s">
        <v>991</v>
      </c>
    </row>
    <row r="1635" spans="1:8" s="88" customFormat="1" ht="12.75" customHeight="1">
      <c r="A1635" s="776" t="s">
        <v>1032</v>
      </c>
      <c r="B1635" s="777"/>
      <c r="C1635" s="777"/>
      <c r="D1635" s="777"/>
      <c r="E1635" s="777"/>
      <c r="F1635" s="777"/>
      <c r="G1635" s="777"/>
      <c r="H1635" s="778"/>
    </row>
    <row r="1636" spans="1:8" ht="12.75" customHeight="1">
      <c r="A1636" s="244">
        <v>88267</v>
      </c>
      <c r="B1636" s="243" t="s">
        <v>993</v>
      </c>
      <c r="C1636" s="760" t="s">
        <v>1146</v>
      </c>
      <c r="D1636" s="760"/>
      <c r="E1636" s="256" t="s">
        <v>1034</v>
      </c>
      <c r="F1636" s="291">
        <v>4.7199999999999999E-2</v>
      </c>
      <c r="G1636" s="120">
        <v>13.77</v>
      </c>
      <c r="H1636" s="94">
        <f>ROUND(F1636*G1636,2)</f>
        <v>0.65</v>
      </c>
    </row>
    <row r="1637" spans="1:8" ht="12.75" customHeight="1">
      <c r="A1637" s="146">
        <v>88316</v>
      </c>
      <c r="B1637" s="243" t="s">
        <v>995</v>
      </c>
      <c r="C1637" s="761" t="s">
        <v>1035</v>
      </c>
      <c r="D1637" s="761"/>
      <c r="E1637" s="256" t="s">
        <v>1034</v>
      </c>
      <c r="F1637" s="292">
        <v>9.4399999999999998E-2</v>
      </c>
      <c r="G1637" s="120">
        <v>11.02</v>
      </c>
      <c r="H1637" s="94">
        <f>ROUND(F1637*G1637,2)</f>
        <v>1.04</v>
      </c>
    </row>
    <row r="1638" spans="1:8" s="279" customFormat="1" ht="12.75" customHeight="1">
      <c r="A1638" s="762" t="s">
        <v>1016</v>
      </c>
      <c r="B1638" s="763"/>
      <c r="C1638" s="763"/>
      <c r="D1638" s="763"/>
      <c r="E1638" s="763"/>
      <c r="F1638" s="763"/>
      <c r="G1638" s="763"/>
      <c r="H1638" s="764"/>
    </row>
    <row r="1639" spans="1:8" s="230" customFormat="1">
      <c r="A1639" s="280" t="s">
        <v>138</v>
      </c>
      <c r="B1639" s="281" t="s">
        <v>1017</v>
      </c>
      <c r="C1639" s="760" t="s">
        <v>1340</v>
      </c>
      <c r="D1639" s="760"/>
      <c r="E1639" s="256" t="s">
        <v>16</v>
      </c>
      <c r="F1639" s="293">
        <v>1</v>
      </c>
      <c r="G1639" s="120">
        <v>28.98</v>
      </c>
      <c r="H1639" s="94">
        <f>ROUND(F1639*G1639,2)</f>
        <v>28.98</v>
      </c>
    </row>
    <row r="1640" spans="1:8">
      <c r="A1640" s="280">
        <v>20078</v>
      </c>
      <c r="B1640" s="281" t="s">
        <v>1020</v>
      </c>
      <c r="C1640" s="760" t="s">
        <v>1288</v>
      </c>
      <c r="D1640" s="760"/>
      <c r="E1640" s="256" t="s">
        <v>1091</v>
      </c>
      <c r="F1640" s="291">
        <v>2.5000000000000001E-2</v>
      </c>
      <c r="G1640" s="120">
        <v>56.32</v>
      </c>
      <c r="H1640" s="94">
        <f>ROUND(F1640*G1640,2)</f>
        <v>1.41</v>
      </c>
    </row>
    <row r="1641" spans="1:8" s="172" customFormat="1" ht="12.75" customHeight="1" thickBot="1">
      <c r="A1641" s="199"/>
      <c r="B1641" s="200"/>
      <c r="C1641" s="805"/>
      <c r="D1641" s="805"/>
      <c r="E1641" s="200"/>
      <c r="F1641" s="200"/>
      <c r="G1641" s="201"/>
      <c r="H1641" s="184"/>
    </row>
    <row r="1642" spans="1:8" s="88" customFormat="1" ht="5.0999999999999996" customHeight="1" thickBot="1">
      <c r="A1642" s="806"/>
      <c r="B1642" s="807"/>
      <c r="C1642" s="807"/>
      <c r="D1642" s="807"/>
      <c r="E1642" s="807"/>
      <c r="F1642" s="807"/>
      <c r="G1642" s="807"/>
      <c r="H1642" s="808"/>
    </row>
    <row r="1643" spans="1:8" s="180" customFormat="1" ht="12.75" customHeight="1">
      <c r="A1643" s="753" t="s">
        <v>970</v>
      </c>
      <c r="B1643" s="754"/>
      <c r="C1643" s="754"/>
      <c r="D1643" s="754"/>
      <c r="E1643" s="754"/>
      <c r="F1643" s="754"/>
      <c r="G1643" s="754"/>
      <c r="H1643" s="121">
        <f>SUM(H1636:H1640)</f>
        <v>32.08</v>
      </c>
    </row>
    <row r="1644" spans="1:8" s="180" customFormat="1" ht="12.75" customHeight="1">
      <c r="A1644" s="755" t="s">
        <v>969</v>
      </c>
      <c r="B1644" s="756"/>
      <c r="C1644" s="756"/>
      <c r="D1644" s="756"/>
      <c r="E1644" s="756"/>
      <c r="F1644" s="756"/>
      <c r="G1644" s="756"/>
      <c r="H1644" s="94">
        <f>H1645-H1643</f>
        <v>8.019999999999996</v>
      </c>
    </row>
    <row r="1645" spans="1:8" s="180" customFormat="1" ht="12.75" customHeight="1" thickBot="1">
      <c r="A1645" s="757" t="s">
        <v>968</v>
      </c>
      <c r="B1645" s="758"/>
      <c r="C1645" s="758"/>
      <c r="D1645" s="758"/>
      <c r="E1645" s="758"/>
      <c r="F1645" s="758"/>
      <c r="G1645" s="758"/>
      <c r="H1645" s="107">
        <f>H1643*1.25</f>
        <v>40.099999999999994</v>
      </c>
    </row>
    <row r="1646" spans="1:8" s="172" customFormat="1" ht="12.75" customHeight="1" thickBot="1">
      <c r="A1646" s="170"/>
      <c r="B1646" s="170"/>
      <c r="C1646" s="171"/>
      <c r="H1646" s="173"/>
    </row>
    <row r="1647" spans="1:8" s="88" customFormat="1" ht="29.25" customHeight="1">
      <c r="A1647" s="188" t="s">
        <v>934</v>
      </c>
      <c r="B1647" s="774" t="s">
        <v>1341</v>
      </c>
      <c r="C1647" s="774"/>
      <c r="D1647" s="774"/>
      <c r="E1647" s="774"/>
      <c r="F1647" s="774"/>
      <c r="G1647" s="774"/>
      <c r="H1647" s="189" t="s">
        <v>16</v>
      </c>
    </row>
    <row r="1648" spans="1:8" s="88" customFormat="1" ht="25.5" customHeight="1" thickBot="1">
      <c r="A1648" s="84" t="s">
        <v>989</v>
      </c>
      <c r="B1648" s="190" t="s">
        <v>14</v>
      </c>
      <c r="C1648" s="825" t="s">
        <v>15</v>
      </c>
      <c r="D1648" s="825"/>
      <c r="E1648" s="191" t="s">
        <v>16</v>
      </c>
      <c r="F1648" s="191" t="s">
        <v>17</v>
      </c>
      <c r="G1648" s="191" t="s">
        <v>990</v>
      </c>
      <c r="H1648" s="192" t="s">
        <v>991</v>
      </c>
    </row>
    <row r="1649" spans="1:8" s="88" customFormat="1" ht="12.75" customHeight="1">
      <c r="A1649" s="776" t="s">
        <v>1032</v>
      </c>
      <c r="B1649" s="777"/>
      <c r="C1649" s="777"/>
      <c r="D1649" s="777"/>
      <c r="E1649" s="777"/>
      <c r="F1649" s="777"/>
      <c r="G1649" s="777"/>
      <c r="H1649" s="778"/>
    </row>
    <row r="1650" spans="1:8" ht="12.75" customHeight="1">
      <c r="A1650" s="244">
        <v>88267</v>
      </c>
      <c r="B1650" s="243" t="s">
        <v>993</v>
      </c>
      <c r="C1650" s="760" t="s">
        <v>1146</v>
      </c>
      <c r="D1650" s="760"/>
      <c r="E1650" s="256" t="s">
        <v>1034</v>
      </c>
      <c r="F1650" s="291">
        <v>0.18</v>
      </c>
      <c r="G1650" s="120">
        <v>13.77</v>
      </c>
      <c r="H1650" s="94">
        <f>ROUND(F1650*G1650,2)</f>
        <v>2.48</v>
      </c>
    </row>
    <row r="1651" spans="1:8" ht="12.75" customHeight="1">
      <c r="A1651" s="146">
        <v>88316</v>
      </c>
      <c r="B1651" s="243" t="s">
        <v>995</v>
      </c>
      <c r="C1651" s="761" t="s">
        <v>1035</v>
      </c>
      <c r="D1651" s="761"/>
      <c r="E1651" s="256" t="s">
        <v>1034</v>
      </c>
      <c r="F1651" s="292">
        <v>0.18</v>
      </c>
      <c r="G1651" s="120">
        <v>11.02</v>
      </c>
      <c r="H1651" s="94">
        <f>ROUND(F1651*G1651,2)</f>
        <v>1.98</v>
      </c>
    </row>
    <row r="1652" spans="1:8" s="279" customFormat="1" ht="12.75" customHeight="1">
      <c r="A1652" s="762" t="s">
        <v>1016</v>
      </c>
      <c r="B1652" s="763"/>
      <c r="C1652" s="763"/>
      <c r="D1652" s="763"/>
      <c r="E1652" s="763"/>
      <c r="F1652" s="763"/>
      <c r="G1652" s="763"/>
      <c r="H1652" s="764"/>
    </row>
    <row r="1653" spans="1:8" s="230" customFormat="1" ht="25.5" customHeight="1">
      <c r="A1653" s="280">
        <v>65</v>
      </c>
      <c r="B1653" s="281" t="s">
        <v>1017</v>
      </c>
      <c r="C1653" s="760" t="s">
        <v>1342</v>
      </c>
      <c r="D1653" s="760"/>
      <c r="E1653" s="256" t="s">
        <v>16</v>
      </c>
      <c r="F1653" s="294">
        <v>1</v>
      </c>
      <c r="G1653" s="120">
        <v>0.6</v>
      </c>
      <c r="H1653" s="94">
        <f>ROUND(F1653*G1653,2)</f>
        <v>0.6</v>
      </c>
    </row>
    <row r="1654" spans="1:8" ht="12.75" customHeight="1">
      <c r="A1654" s="280">
        <v>122</v>
      </c>
      <c r="B1654" s="281" t="s">
        <v>1020</v>
      </c>
      <c r="C1654" s="760" t="s">
        <v>1284</v>
      </c>
      <c r="D1654" s="760"/>
      <c r="E1654" s="256" t="s">
        <v>1091</v>
      </c>
      <c r="F1654" s="292">
        <v>6.0000000000000001E-3</v>
      </c>
      <c r="G1654" s="120">
        <v>39.22</v>
      </c>
      <c r="H1654" s="94">
        <f>ROUND(F1654*G1654,2)</f>
        <v>0.24</v>
      </c>
    </row>
    <row r="1655" spans="1:8" ht="12.75" customHeight="1">
      <c r="A1655" s="280">
        <v>20083</v>
      </c>
      <c r="B1655" s="281" t="s">
        <v>1060</v>
      </c>
      <c r="C1655" s="760" t="s">
        <v>1285</v>
      </c>
      <c r="D1655" s="760"/>
      <c r="E1655" s="256" t="s">
        <v>1093</v>
      </c>
      <c r="F1655" s="292">
        <v>2E-3</v>
      </c>
      <c r="G1655" s="120">
        <v>39.49</v>
      </c>
      <c r="H1655" s="94">
        <f>ROUND(F1655*G1655,2)</f>
        <v>0.08</v>
      </c>
    </row>
    <row r="1656" spans="1:8" s="172" customFormat="1" ht="12.75" customHeight="1" thickBot="1">
      <c r="A1656" s="199"/>
      <c r="B1656" s="200"/>
      <c r="C1656" s="805"/>
      <c r="D1656" s="805"/>
      <c r="E1656" s="200"/>
      <c r="F1656" s="200"/>
      <c r="G1656" s="201"/>
      <c r="H1656" s="184"/>
    </row>
    <row r="1657" spans="1:8" s="88" customFormat="1" ht="5.0999999999999996" customHeight="1" thickBot="1">
      <c r="A1657" s="806"/>
      <c r="B1657" s="807"/>
      <c r="C1657" s="807"/>
      <c r="D1657" s="807"/>
      <c r="E1657" s="807"/>
      <c r="F1657" s="807"/>
      <c r="G1657" s="807"/>
      <c r="H1657" s="808"/>
    </row>
    <row r="1658" spans="1:8" s="180" customFormat="1" ht="12.75" customHeight="1">
      <c r="A1658" s="753" t="s">
        <v>970</v>
      </c>
      <c r="B1658" s="754"/>
      <c r="C1658" s="754"/>
      <c r="D1658" s="754"/>
      <c r="E1658" s="754"/>
      <c r="F1658" s="754"/>
      <c r="G1658" s="754"/>
      <c r="H1658" s="121">
        <f>SUM(H1650:H1655)</f>
        <v>5.38</v>
      </c>
    </row>
    <row r="1659" spans="1:8" s="180" customFormat="1" ht="12.75" customHeight="1">
      <c r="A1659" s="755" t="s">
        <v>969</v>
      </c>
      <c r="B1659" s="756"/>
      <c r="C1659" s="756"/>
      <c r="D1659" s="756"/>
      <c r="E1659" s="756"/>
      <c r="F1659" s="756"/>
      <c r="G1659" s="756"/>
      <c r="H1659" s="94">
        <f>H1660-H1658</f>
        <v>1.3449999999999998</v>
      </c>
    </row>
    <row r="1660" spans="1:8" s="180" customFormat="1" ht="12.75" customHeight="1" thickBot="1">
      <c r="A1660" s="757" t="s">
        <v>968</v>
      </c>
      <c r="B1660" s="758"/>
      <c r="C1660" s="758"/>
      <c r="D1660" s="758"/>
      <c r="E1660" s="758"/>
      <c r="F1660" s="758"/>
      <c r="G1660" s="758"/>
      <c r="H1660" s="107">
        <f>H1658*1.25</f>
        <v>6.7249999999999996</v>
      </c>
    </row>
    <row r="1661" spans="1:8" s="172" customFormat="1" ht="12.75" customHeight="1" thickBot="1">
      <c r="A1661" s="170"/>
      <c r="B1661" s="170"/>
      <c r="C1661" s="171"/>
      <c r="H1661" s="173"/>
    </row>
    <row r="1662" spans="1:8" s="88" customFormat="1" ht="17.25" customHeight="1">
      <c r="A1662" s="188" t="s">
        <v>947</v>
      </c>
      <c r="B1662" s="774" t="s">
        <v>1343</v>
      </c>
      <c r="C1662" s="774"/>
      <c r="D1662" s="774"/>
      <c r="E1662" s="774"/>
      <c r="F1662" s="774"/>
      <c r="G1662" s="774"/>
      <c r="H1662" s="189" t="s">
        <v>16</v>
      </c>
    </row>
    <row r="1663" spans="1:8" s="88" customFormat="1" ht="25.5" customHeight="1" thickBot="1">
      <c r="A1663" s="84" t="s">
        <v>989</v>
      </c>
      <c r="B1663" s="190" t="s">
        <v>14</v>
      </c>
      <c r="C1663" s="825" t="s">
        <v>15</v>
      </c>
      <c r="D1663" s="825"/>
      <c r="E1663" s="191" t="s">
        <v>16</v>
      </c>
      <c r="F1663" s="191" t="s">
        <v>17</v>
      </c>
      <c r="G1663" s="191" t="s">
        <v>990</v>
      </c>
      <c r="H1663" s="192" t="s">
        <v>991</v>
      </c>
    </row>
    <row r="1664" spans="1:8" s="88" customFormat="1" ht="12.75" customHeight="1">
      <c r="A1664" s="776" t="s">
        <v>1032</v>
      </c>
      <c r="B1664" s="777"/>
      <c r="C1664" s="777"/>
      <c r="D1664" s="777"/>
      <c r="E1664" s="777"/>
      <c r="F1664" s="777"/>
      <c r="G1664" s="777"/>
      <c r="H1664" s="778"/>
    </row>
    <row r="1665" spans="1:8" ht="12.75" customHeight="1">
      <c r="A1665" s="244">
        <v>88267</v>
      </c>
      <c r="B1665" s="243" t="s">
        <v>993</v>
      </c>
      <c r="C1665" s="760" t="s">
        <v>1146</v>
      </c>
      <c r="D1665" s="760"/>
      <c r="E1665" s="256" t="s">
        <v>1034</v>
      </c>
      <c r="F1665" s="291">
        <v>4.4999999999999998E-2</v>
      </c>
      <c r="G1665" s="120">
        <v>13.77</v>
      </c>
      <c r="H1665" s="94">
        <f>ROUND(F1665*G1665,2)</f>
        <v>0.62</v>
      </c>
    </row>
    <row r="1666" spans="1:8" ht="12.75" customHeight="1">
      <c r="A1666" s="146">
        <v>88316</v>
      </c>
      <c r="B1666" s="243" t="s">
        <v>995</v>
      </c>
      <c r="C1666" s="761" t="s">
        <v>1035</v>
      </c>
      <c r="D1666" s="761"/>
      <c r="E1666" s="256" t="s">
        <v>1034</v>
      </c>
      <c r="F1666" s="292">
        <v>4.4999999999999998E-2</v>
      </c>
      <c r="G1666" s="120">
        <v>11.02</v>
      </c>
      <c r="H1666" s="94">
        <f>ROUND(F1666*G1666,2)</f>
        <v>0.5</v>
      </c>
    </row>
    <row r="1667" spans="1:8" s="279" customFormat="1" ht="12.75" customHeight="1">
      <c r="A1667" s="762" t="s">
        <v>1016</v>
      </c>
      <c r="B1667" s="763"/>
      <c r="C1667" s="763"/>
      <c r="D1667" s="763"/>
      <c r="E1667" s="763"/>
      <c r="F1667" s="763"/>
      <c r="G1667" s="763"/>
      <c r="H1667" s="764"/>
    </row>
    <row r="1668" spans="1:8" ht="12.75" customHeight="1">
      <c r="A1668" s="280">
        <v>1185</v>
      </c>
      <c r="B1668" s="281" t="s">
        <v>1017</v>
      </c>
      <c r="C1668" s="760" t="s">
        <v>1343</v>
      </c>
      <c r="D1668" s="760"/>
      <c r="E1668" s="256" t="s">
        <v>16</v>
      </c>
      <c r="F1668" s="292">
        <v>1</v>
      </c>
      <c r="G1668" s="120">
        <v>0.89</v>
      </c>
      <c r="H1668" s="94">
        <f>ROUND(F1668*G1668,2)</f>
        <v>0.89</v>
      </c>
    </row>
    <row r="1669" spans="1:8" s="172" customFormat="1" ht="12.75" customHeight="1" thickBot="1">
      <c r="A1669" s="199"/>
      <c r="B1669" s="200"/>
      <c r="C1669" s="805"/>
      <c r="D1669" s="805"/>
      <c r="E1669" s="200"/>
      <c r="F1669" s="200"/>
      <c r="G1669" s="201"/>
      <c r="H1669" s="184"/>
    </row>
    <row r="1670" spans="1:8" s="88" customFormat="1" ht="5.0999999999999996" customHeight="1" thickBot="1">
      <c r="A1670" s="806"/>
      <c r="B1670" s="807"/>
      <c r="C1670" s="807"/>
      <c r="D1670" s="807"/>
      <c r="E1670" s="807"/>
      <c r="F1670" s="807"/>
      <c r="G1670" s="807"/>
      <c r="H1670" s="808"/>
    </row>
    <row r="1671" spans="1:8" s="180" customFormat="1" ht="12.75" customHeight="1">
      <c r="A1671" s="753" t="s">
        <v>970</v>
      </c>
      <c r="B1671" s="754"/>
      <c r="C1671" s="754"/>
      <c r="D1671" s="754"/>
      <c r="E1671" s="754"/>
      <c r="F1671" s="754"/>
      <c r="G1671" s="754"/>
      <c r="H1671" s="121">
        <f>SUM(H1665:H1668)</f>
        <v>2.0100000000000002</v>
      </c>
    </row>
    <row r="1672" spans="1:8" s="180" customFormat="1" ht="12.75" customHeight="1">
      <c r="A1672" s="755" t="s">
        <v>969</v>
      </c>
      <c r="B1672" s="756"/>
      <c r="C1672" s="756"/>
      <c r="D1672" s="756"/>
      <c r="E1672" s="756"/>
      <c r="F1672" s="756"/>
      <c r="G1672" s="756"/>
      <c r="H1672" s="94">
        <f>H1673-H1671</f>
        <v>0.50249999999999995</v>
      </c>
    </row>
    <row r="1673" spans="1:8" s="180" customFormat="1" ht="12.75" customHeight="1" thickBot="1">
      <c r="A1673" s="757" t="s">
        <v>968</v>
      </c>
      <c r="B1673" s="758"/>
      <c r="C1673" s="758"/>
      <c r="D1673" s="758"/>
      <c r="E1673" s="758"/>
      <c r="F1673" s="758"/>
      <c r="G1673" s="758"/>
      <c r="H1673" s="107">
        <f>H1671*1.25</f>
        <v>2.5125000000000002</v>
      </c>
    </row>
    <row r="1674" spans="1:8" s="172" customFormat="1" ht="6.75" customHeight="1">
      <c r="A1674" s="108"/>
      <c r="B1674" s="109"/>
      <c r="C1674" s="108"/>
      <c r="D1674" s="108"/>
      <c r="E1674" s="108"/>
      <c r="F1674" s="108"/>
      <c r="G1674" s="108"/>
      <c r="H1674" s="119"/>
    </row>
    <row r="1675" spans="1:8" s="172" customFormat="1" ht="3" customHeight="1" thickBot="1">
      <c r="A1675" s="170"/>
      <c r="B1675" s="170"/>
      <c r="C1675" s="171"/>
      <c r="H1675" s="173"/>
    </row>
    <row r="1676" spans="1:8" s="88" customFormat="1" ht="25.5" customHeight="1">
      <c r="A1676" s="188" t="s">
        <v>950</v>
      </c>
      <c r="B1676" s="774" t="s">
        <v>1344</v>
      </c>
      <c r="C1676" s="774"/>
      <c r="D1676" s="774"/>
      <c r="E1676" s="774"/>
      <c r="F1676" s="774"/>
      <c r="G1676" s="774"/>
      <c r="H1676" s="189" t="s">
        <v>16</v>
      </c>
    </row>
    <row r="1677" spans="1:8" s="88" customFormat="1" ht="25.5" customHeight="1" thickBot="1">
      <c r="A1677" s="84" t="s">
        <v>989</v>
      </c>
      <c r="B1677" s="190" t="s">
        <v>14</v>
      </c>
      <c r="C1677" s="825" t="s">
        <v>15</v>
      </c>
      <c r="D1677" s="825"/>
      <c r="E1677" s="191" t="s">
        <v>16</v>
      </c>
      <c r="F1677" s="191" t="s">
        <v>17</v>
      </c>
      <c r="G1677" s="191" t="s">
        <v>990</v>
      </c>
      <c r="H1677" s="192" t="s">
        <v>991</v>
      </c>
    </row>
    <row r="1678" spans="1:8" s="88" customFormat="1" ht="12.75" customHeight="1">
      <c r="A1678" s="776" t="s">
        <v>1032</v>
      </c>
      <c r="B1678" s="777"/>
      <c r="C1678" s="777"/>
      <c r="D1678" s="777"/>
      <c r="E1678" s="777"/>
      <c r="F1678" s="777"/>
      <c r="G1678" s="777"/>
      <c r="H1678" s="778"/>
    </row>
    <row r="1679" spans="1:8" ht="12.75" customHeight="1">
      <c r="A1679" s="280">
        <v>88309</v>
      </c>
      <c r="B1679" s="281" t="s">
        <v>993</v>
      </c>
      <c r="C1679" s="760" t="s">
        <v>1205</v>
      </c>
      <c r="D1679" s="760"/>
      <c r="E1679" s="256" t="s">
        <v>1034</v>
      </c>
      <c r="F1679" s="291">
        <v>1</v>
      </c>
      <c r="G1679" s="120">
        <v>13.77</v>
      </c>
      <c r="H1679" s="94">
        <f>F1679*G1679</f>
        <v>13.77</v>
      </c>
    </row>
    <row r="1680" spans="1:8" ht="12.75" customHeight="1">
      <c r="A1680" s="280">
        <v>88316</v>
      </c>
      <c r="B1680" s="281" t="s">
        <v>995</v>
      </c>
      <c r="C1680" s="760" t="s">
        <v>1206</v>
      </c>
      <c r="D1680" s="760"/>
      <c r="E1680" s="256" t="s">
        <v>1034</v>
      </c>
      <c r="F1680" s="291">
        <v>0.6</v>
      </c>
      <c r="G1680" s="120">
        <v>11.02</v>
      </c>
      <c r="H1680" s="94">
        <f>F1680*G1680</f>
        <v>6.6119999999999992</v>
      </c>
    </row>
    <row r="1681" spans="1:8" s="279" customFormat="1" ht="12.75" customHeight="1">
      <c r="A1681" s="762" t="s">
        <v>1016</v>
      </c>
      <c r="B1681" s="763"/>
      <c r="C1681" s="763"/>
      <c r="D1681" s="763"/>
      <c r="E1681" s="763"/>
      <c r="F1681" s="763"/>
      <c r="G1681" s="763"/>
      <c r="H1681" s="764"/>
    </row>
    <row r="1682" spans="1:8" s="230" customFormat="1">
      <c r="A1682" s="280">
        <v>12769</v>
      </c>
      <c r="B1682" s="281" t="s">
        <v>1017</v>
      </c>
      <c r="C1682" s="760" t="s">
        <v>1345</v>
      </c>
      <c r="D1682" s="760"/>
      <c r="E1682" s="256" t="s">
        <v>16</v>
      </c>
      <c r="F1682" s="294">
        <v>1</v>
      </c>
      <c r="G1682" s="120">
        <v>73.91</v>
      </c>
      <c r="H1682" s="94">
        <f>ROUND(F1682*G1682,2)</f>
        <v>73.91</v>
      </c>
    </row>
    <row r="1683" spans="1:8" s="230" customFormat="1">
      <c r="A1683" s="280" t="s">
        <v>138</v>
      </c>
      <c r="B1683" s="281" t="s">
        <v>1020</v>
      </c>
      <c r="C1683" s="760" t="s">
        <v>1346</v>
      </c>
      <c r="D1683" s="760"/>
      <c r="E1683" s="256" t="s">
        <v>16</v>
      </c>
      <c r="F1683" s="294">
        <v>1</v>
      </c>
      <c r="G1683" s="120">
        <v>34.33</v>
      </c>
      <c r="H1683" s="94">
        <f>ROUND(F1683*G1683,2)</f>
        <v>34.33</v>
      </c>
    </row>
    <row r="1684" spans="1:8" s="172" customFormat="1" ht="12.75" customHeight="1" thickBot="1">
      <c r="A1684" s="199"/>
      <c r="B1684" s="200"/>
      <c r="C1684" s="805"/>
      <c r="D1684" s="805"/>
      <c r="E1684" s="200"/>
      <c r="F1684" s="200"/>
      <c r="G1684" s="201"/>
      <c r="H1684" s="184"/>
    </row>
    <row r="1685" spans="1:8" s="88" customFormat="1" ht="5.0999999999999996" customHeight="1" thickBot="1">
      <c r="A1685" s="806"/>
      <c r="B1685" s="807"/>
      <c r="C1685" s="807"/>
      <c r="D1685" s="807"/>
      <c r="E1685" s="807"/>
      <c r="F1685" s="807"/>
      <c r="G1685" s="807"/>
      <c r="H1685" s="808"/>
    </row>
    <row r="1686" spans="1:8" s="180" customFormat="1" ht="12.75" customHeight="1">
      <c r="A1686" s="753" t="s">
        <v>970</v>
      </c>
      <c r="B1686" s="754"/>
      <c r="C1686" s="754"/>
      <c r="D1686" s="754"/>
      <c r="E1686" s="754"/>
      <c r="F1686" s="754"/>
      <c r="G1686" s="754"/>
      <c r="H1686" s="121">
        <f>SUM(H1679:H1683)</f>
        <v>128.62200000000001</v>
      </c>
    </row>
    <row r="1687" spans="1:8" s="180" customFormat="1" ht="12.75" customHeight="1">
      <c r="A1687" s="755" t="s">
        <v>969</v>
      </c>
      <c r="B1687" s="756"/>
      <c r="C1687" s="756"/>
      <c r="D1687" s="756"/>
      <c r="E1687" s="756"/>
      <c r="F1687" s="756"/>
      <c r="G1687" s="756"/>
      <c r="H1687" s="94">
        <f>H1688-H1686</f>
        <v>32.155500000000018</v>
      </c>
    </row>
    <row r="1688" spans="1:8" s="180" customFormat="1" ht="12.75" customHeight="1" thickBot="1">
      <c r="A1688" s="757" t="s">
        <v>968</v>
      </c>
      <c r="B1688" s="758"/>
      <c r="C1688" s="758"/>
      <c r="D1688" s="758"/>
      <c r="E1688" s="758"/>
      <c r="F1688" s="758"/>
      <c r="G1688" s="758"/>
      <c r="H1688" s="107">
        <f>H1686*1.25</f>
        <v>160.77750000000003</v>
      </c>
    </row>
    <row r="1689" spans="1:8" s="88" customFormat="1" ht="25.5" customHeight="1">
      <c r="A1689" s="188" t="s">
        <v>457</v>
      </c>
      <c r="B1689" s="774" t="s">
        <v>1347</v>
      </c>
      <c r="C1689" s="774"/>
      <c r="D1689" s="774"/>
      <c r="E1689" s="774"/>
      <c r="F1689" s="774"/>
      <c r="G1689" s="774"/>
      <c r="H1689" s="189" t="s">
        <v>958</v>
      </c>
    </row>
    <row r="1690" spans="1:8" s="88" customFormat="1" ht="25.5" customHeight="1" thickBot="1">
      <c r="A1690" s="84" t="s">
        <v>989</v>
      </c>
      <c r="B1690" s="190" t="s">
        <v>14</v>
      </c>
      <c r="C1690" s="825" t="s">
        <v>15</v>
      </c>
      <c r="D1690" s="825"/>
      <c r="E1690" s="191" t="s">
        <v>16</v>
      </c>
      <c r="F1690" s="191" t="s">
        <v>17</v>
      </c>
      <c r="G1690" s="191" t="s">
        <v>990</v>
      </c>
      <c r="H1690" s="192" t="s">
        <v>991</v>
      </c>
    </row>
    <row r="1691" spans="1:8" s="88" customFormat="1" ht="12.75" customHeight="1">
      <c r="A1691" s="776" t="s">
        <v>1032</v>
      </c>
      <c r="B1691" s="777"/>
      <c r="C1691" s="777"/>
      <c r="D1691" s="777"/>
      <c r="E1691" s="777"/>
      <c r="F1691" s="777"/>
      <c r="G1691" s="777"/>
      <c r="H1691" s="778"/>
    </row>
    <row r="1692" spans="1:8" ht="12.75" customHeight="1">
      <c r="A1692" s="244">
        <v>88267</v>
      </c>
      <c r="B1692" s="243" t="s">
        <v>993</v>
      </c>
      <c r="C1692" s="760" t="s">
        <v>1146</v>
      </c>
      <c r="D1692" s="760"/>
      <c r="E1692" s="256" t="s">
        <v>1034</v>
      </c>
      <c r="F1692" s="291">
        <v>0.375</v>
      </c>
      <c r="G1692" s="120">
        <v>13.77</v>
      </c>
      <c r="H1692" s="94">
        <f>ROUND(F1692*G1692,2)</f>
        <v>5.16</v>
      </c>
    </row>
    <row r="1693" spans="1:8" ht="12.75" customHeight="1">
      <c r="A1693" s="146">
        <v>88316</v>
      </c>
      <c r="B1693" s="243" t="s">
        <v>995</v>
      </c>
      <c r="C1693" s="761" t="s">
        <v>1035</v>
      </c>
      <c r="D1693" s="761"/>
      <c r="E1693" s="256" t="s">
        <v>1034</v>
      </c>
      <c r="F1693" s="292">
        <v>0.375</v>
      </c>
      <c r="G1693" s="120">
        <v>11.02</v>
      </c>
      <c r="H1693" s="94">
        <f>ROUND(F1693*G1693,2)</f>
        <v>4.13</v>
      </c>
    </row>
    <row r="1694" spans="1:8" s="279" customFormat="1" ht="12.75" customHeight="1">
      <c r="A1694" s="762" t="s">
        <v>1016</v>
      </c>
      <c r="B1694" s="763"/>
      <c r="C1694" s="763"/>
      <c r="D1694" s="763"/>
      <c r="E1694" s="763"/>
      <c r="F1694" s="763"/>
      <c r="G1694" s="763"/>
      <c r="H1694" s="764"/>
    </row>
    <row r="1695" spans="1:8" ht="12.75" customHeight="1">
      <c r="A1695" s="280">
        <v>25886</v>
      </c>
      <c r="B1695" s="281" t="s">
        <v>1017</v>
      </c>
      <c r="C1695" s="760" t="s">
        <v>1348</v>
      </c>
      <c r="D1695" s="760"/>
      <c r="E1695" s="256" t="s">
        <v>958</v>
      </c>
      <c r="F1695" s="292">
        <v>1</v>
      </c>
      <c r="G1695" s="120">
        <v>20.100000000000001</v>
      </c>
      <c r="H1695" s="94">
        <f>ROUND(F1695*G1695,2)</f>
        <v>20.100000000000001</v>
      </c>
    </row>
    <row r="1696" spans="1:8" s="172" customFormat="1" ht="12.75" customHeight="1" thickBot="1">
      <c r="A1696" s="199"/>
      <c r="B1696" s="200"/>
      <c r="C1696" s="805"/>
      <c r="D1696" s="805"/>
      <c r="E1696" s="200"/>
      <c r="F1696" s="200"/>
      <c r="G1696" s="201"/>
      <c r="H1696" s="184"/>
    </row>
    <row r="1697" spans="1:8" s="88" customFormat="1" ht="5.0999999999999996" customHeight="1" thickBot="1">
      <c r="A1697" s="806"/>
      <c r="B1697" s="807"/>
      <c r="C1697" s="807"/>
      <c r="D1697" s="807"/>
      <c r="E1697" s="807"/>
      <c r="F1697" s="807"/>
      <c r="G1697" s="807"/>
      <c r="H1697" s="808"/>
    </row>
    <row r="1698" spans="1:8" s="180" customFormat="1" ht="12.75" customHeight="1">
      <c r="A1698" s="753" t="s">
        <v>970</v>
      </c>
      <c r="B1698" s="754"/>
      <c r="C1698" s="754"/>
      <c r="D1698" s="754"/>
      <c r="E1698" s="754"/>
      <c r="F1698" s="754"/>
      <c r="G1698" s="754"/>
      <c r="H1698" s="121">
        <f>SUM(H1692:H1695)</f>
        <v>29.39</v>
      </c>
    </row>
    <row r="1699" spans="1:8" s="180" customFormat="1" ht="12.75" customHeight="1">
      <c r="A1699" s="755" t="s">
        <v>969</v>
      </c>
      <c r="B1699" s="756"/>
      <c r="C1699" s="756"/>
      <c r="D1699" s="756"/>
      <c r="E1699" s="756"/>
      <c r="F1699" s="756"/>
      <c r="G1699" s="756"/>
      <c r="H1699" s="94">
        <f>H1700-H1698</f>
        <v>7.3474999999999966</v>
      </c>
    </row>
    <row r="1700" spans="1:8" s="180" customFormat="1" ht="12.75" customHeight="1" thickBot="1">
      <c r="A1700" s="757" t="s">
        <v>968</v>
      </c>
      <c r="B1700" s="758"/>
      <c r="C1700" s="758"/>
      <c r="D1700" s="758"/>
      <c r="E1700" s="758"/>
      <c r="F1700" s="758"/>
      <c r="G1700" s="758"/>
      <c r="H1700" s="107">
        <f>H1698*1.25</f>
        <v>36.737499999999997</v>
      </c>
    </row>
    <row r="1701" spans="1:8" s="172" customFormat="1" ht="12.75" customHeight="1" thickBot="1">
      <c r="A1701" s="108"/>
      <c r="B1701" s="109"/>
      <c r="C1701" s="108"/>
      <c r="D1701" s="108"/>
      <c r="E1701" s="108"/>
      <c r="F1701" s="108"/>
      <c r="G1701" s="108"/>
      <c r="H1701" s="119"/>
    </row>
    <row r="1702" spans="1:8" s="88" customFormat="1" ht="25.5" customHeight="1">
      <c r="A1702" s="188" t="s">
        <v>653</v>
      </c>
      <c r="B1702" s="774" t="s">
        <v>1349</v>
      </c>
      <c r="C1702" s="774"/>
      <c r="D1702" s="774"/>
      <c r="E1702" s="774"/>
      <c r="F1702" s="774"/>
      <c r="G1702" s="774"/>
      <c r="H1702" s="189" t="s">
        <v>1350</v>
      </c>
    </row>
    <row r="1703" spans="1:8" s="88" customFormat="1" ht="25.5" customHeight="1" thickBot="1">
      <c r="A1703" s="84" t="s">
        <v>989</v>
      </c>
      <c r="B1703" s="190" t="s">
        <v>14</v>
      </c>
      <c r="C1703" s="825" t="s">
        <v>15</v>
      </c>
      <c r="D1703" s="825"/>
      <c r="E1703" s="191" t="s">
        <v>16</v>
      </c>
      <c r="F1703" s="191" t="s">
        <v>17</v>
      </c>
      <c r="G1703" s="191" t="s">
        <v>990</v>
      </c>
      <c r="H1703" s="192" t="s">
        <v>991</v>
      </c>
    </row>
    <row r="1704" spans="1:8" s="88" customFormat="1" ht="12.75" customHeight="1">
      <c r="A1704" s="776" t="s">
        <v>1032</v>
      </c>
      <c r="B1704" s="777"/>
      <c r="C1704" s="777"/>
      <c r="D1704" s="777"/>
      <c r="E1704" s="777"/>
      <c r="F1704" s="777"/>
      <c r="G1704" s="777"/>
      <c r="H1704" s="778"/>
    </row>
    <row r="1705" spans="1:8" ht="12.75" customHeight="1">
      <c r="A1705" s="280">
        <v>88264</v>
      </c>
      <c r="B1705" s="281" t="s">
        <v>993</v>
      </c>
      <c r="C1705" s="760" t="s">
        <v>1056</v>
      </c>
      <c r="D1705" s="760"/>
      <c r="E1705" s="256" t="s">
        <v>1034</v>
      </c>
      <c r="F1705" s="291">
        <v>5</v>
      </c>
      <c r="G1705" s="120">
        <v>13.77</v>
      </c>
      <c r="H1705" s="94">
        <f>ROUND(F1705*G1705,2)</f>
        <v>68.849999999999994</v>
      </c>
    </row>
    <row r="1706" spans="1:8" ht="12.75" customHeight="1">
      <c r="A1706" s="280">
        <v>88316</v>
      </c>
      <c r="B1706" s="281" t="s">
        <v>995</v>
      </c>
      <c r="C1706" s="760" t="s">
        <v>1351</v>
      </c>
      <c r="D1706" s="760"/>
      <c r="E1706" s="256" t="s">
        <v>1034</v>
      </c>
      <c r="F1706" s="292">
        <v>6</v>
      </c>
      <c r="G1706" s="120">
        <v>11.02</v>
      </c>
      <c r="H1706" s="94">
        <f>ROUND(F1706*G1706,2)</f>
        <v>66.12</v>
      </c>
    </row>
    <row r="1707" spans="1:8" s="279" customFormat="1" ht="12.75" customHeight="1">
      <c r="A1707" s="762" t="s">
        <v>1016</v>
      </c>
      <c r="B1707" s="763"/>
      <c r="C1707" s="763"/>
      <c r="D1707" s="763"/>
      <c r="E1707" s="763"/>
      <c r="F1707" s="763"/>
      <c r="G1707" s="763"/>
      <c r="H1707" s="764"/>
    </row>
    <row r="1708" spans="1:8" ht="12.75" customHeight="1">
      <c r="A1708" s="280">
        <v>2674</v>
      </c>
      <c r="B1708" s="281" t="s">
        <v>1017</v>
      </c>
      <c r="C1708" s="760" t="s">
        <v>1352</v>
      </c>
      <c r="D1708" s="760"/>
      <c r="E1708" s="256" t="s">
        <v>958</v>
      </c>
      <c r="F1708" s="292">
        <v>6</v>
      </c>
      <c r="G1708" s="120">
        <v>2.13</v>
      </c>
      <c r="H1708" s="94">
        <f>ROUND(F1708*G1708,2)</f>
        <v>12.78</v>
      </c>
    </row>
    <row r="1709" spans="1:8" ht="12.75" customHeight="1">
      <c r="A1709" s="280">
        <v>939</v>
      </c>
      <c r="B1709" s="281" t="s">
        <v>1020</v>
      </c>
      <c r="C1709" s="760" t="s">
        <v>1353</v>
      </c>
      <c r="D1709" s="760"/>
      <c r="E1709" s="256" t="s">
        <v>958</v>
      </c>
      <c r="F1709" s="292">
        <v>12</v>
      </c>
      <c r="G1709" s="120">
        <v>1</v>
      </c>
      <c r="H1709" s="94">
        <f>ROUND(F1709*G1709,2)</f>
        <v>12</v>
      </c>
    </row>
    <row r="1710" spans="1:8" ht="12.75" customHeight="1">
      <c r="A1710" s="280">
        <v>20111</v>
      </c>
      <c r="B1710" s="281" t="s">
        <v>1060</v>
      </c>
      <c r="C1710" s="760" t="s">
        <v>1354</v>
      </c>
      <c r="D1710" s="760"/>
      <c r="E1710" s="256" t="s">
        <v>16</v>
      </c>
      <c r="F1710" s="292">
        <v>0.15</v>
      </c>
      <c r="G1710" s="120">
        <v>5.9</v>
      </c>
      <c r="H1710" s="94">
        <f>ROUND(F1710*G1710,2)</f>
        <v>0.89</v>
      </c>
    </row>
    <row r="1711" spans="1:8" s="230" customFormat="1" ht="25.5" customHeight="1">
      <c r="A1711" s="280">
        <v>12001</v>
      </c>
      <c r="B1711" s="281" t="s">
        <v>1062</v>
      </c>
      <c r="C1711" s="760" t="s">
        <v>1355</v>
      </c>
      <c r="D1711" s="760"/>
      <c r="E1711" s="256" t="s">
        <v>16</v>
      </c>
      <c r="F1711" s="294">
        <v>1</v>
      </c>
      <c r="G1711" s="120">
        <v>3.93</v>
      </c>
      <c r="H1711" s="94">
        <f>ROUND(F1711*G1711,2)</f>
        <v>3.93</v>
      </c>
    </row>
    <row r="1712" spans="1:8" s="172" customFormat="1" ht="12.75" customHeight="1" thickBot="1">
      <c r="A1712" s="199"/>
      <c r="B1712" s="200"/>
      <c r="C1712" s="805"/>
      <c r="D1712" s="805"/>
      <c r="E1712" s="200"/>
      <c r="F1712" s="200"/>
      <c r="G1712" s="201"/>
      <c r="H1712" s="184"/>
    </row>
    <row r="1713" spans="1:8" s="88" customFormat="1" ht="5.0999999999999996" customHeight="1" thickBot="1">
      <c r="A1713" s="806"/>
      <c r="B1713" s="807"/>
      <c r="C1713" s="807"/>
      <c r="D1713" s="807"/>
      <c r="E1713" s="807"/>
      <c r="F1713" s="807"/>
      <c r="G1713" s="807"/>
      <c r="H1713" s="808"/>
    </row>
    <row r="1714" spans="1:8" s="180" customFormat="1" ht="12.75" customHeight="1">
      <c r="A1714" s="753" t="s">
        <v>970</v>
      </c>
      <c r="B1714" s="754"/>
      <c r="C1714" s="754"/>
      <c r="D1714" s="754"/>
      <c r="E1714" s="754"/>
      <c r="F1714" s="754"/>
      <c r="G1714" s="754"/>
      <c r="H1714" s="121">
        <f>SUM(H1705:H1711)</f>
        <v>164.57</v>
      </c>
    </row>
    <row r="1715" spans="1:8" s="180" customFormat="1" ht="12.75" customHeight="1">
      <c r="A1715" s="755" t="s">
        <v>969</v>
      </c>
      <c r="B1715" s="756"/>
      <c r="C1715" s="756"/>
      <c r="D1715" s="756"/>
      <c r="E1715" s="756"/>
      <c r="F1715" s="756"/>
      <c r="G1715" s="756"/>
      <c r="H1715" s="94">
        <f>H1716-H1714</f>
        <v>41.142499999999984</v>
      </c>
    </row>
    <row r="1716" spans="1:8" s="180" customFormat="1" ht="12.75" customHeight="1" thickBot="1">
      <c r="A1716" s="757" t="s">
        <v>968</v>
      </c>
      <c r="B1716" s="758"/>
      <c r="C1716" s="758"/>
      <c r="D1716" s="758"/>
      <c r="E1716" s="758"/>
      <c r="F1716" s="758"/>
      <c r="G1716" s="758"/>
      <c r="H1716" s="107">
        <f>H1714*1.25</f>
        <v>205.71249999999998</v>
      </c>
    </row>
    <row r="1717" spans="1:8" s="172" customFormat="1" ht="12.75" customHeight="1" thickBot="1">
      <c r="A1717" s="170"/>
      <c r="B1717" s="170"/>
      <c r="C1717" s="171"/>
      <c r="H1717" s="173"/>
    </row>
    <row r="1718" spans="1:8" s="88" customFormat="1" ht="25.5" customHeight="1">
      <c r="A1718" s="188" t="s">
        <v>654</v>
      </c>
      <c r="B1718" s="774" t="s">
        <v>1356</v>
      </c>
      <c r="C1718" s="774"/>
      <c r="D1718" s="774"/>
      <c r="E1718" s="774"/>
      <c r="F1718" s="774"/>
      <c r="G1718" s="774"/>
      <c r="H1718" s="189" t="s">
        <v>1350</v>
      </c>
    </row>
    <row r="1719" spans="1:8" s="88" customFormat="1" ht="25.5" customHeight="1" thickBot="1">
      <c r="A1719" s="84" t="s">
        <v>989</v>
      </c>
      <c r="B1719" s="190" t="s">
        <v>14</v>
      </c>
      <c r="C1719" s="825" t="s">
        <v>15</v>
      </c>
      <c r="D1719" s="825"/>
      <c r="E1719" s="191" t="s">
        <v>16</v>
      </c>
      <c r="F1719" s="191" t="s">
        <v>17</v>
      </c>
      <c r="G1719" s="191" t="s">
        <v>990</v>
      </c>
      <c r="H1719" s="192" t="s">
        <v>991</v>
      </c>
    </row>
    <row r="1720" spans="1:8" s="88" customFormat="1" ht="12.75" customHeight="1">
      <c r="A1720" s="776" t="s">
        <v>1032</v>
      </c>
      <c r="B1720" s="777"/>
      <c r="C1720" s="777"/>
      <c r="D1720" s="777"/>
      <c r="E1720" s="777"/>
      <c r="F1720" s="777"/>
      <c r="G1720" s="777"/>
      <c r="H1720" s="778"/>
    </row>
    <row r="1721" spans="1:8" ht="12.75" customHeight="1">
      <c r="A1721" s="280">
        <v>88264</v>
      </c>
      <c r="B1721" s="281" t="s">
        <v>993</v>
      </c>
      <c r="C1721" s="760" t="s">
        <v>1056</v>
      </c>
      <c r="D1721" s="760"/>
      <c r="E1721" s="256" t="s">
        <v>1034</v>
      </c>
      <c r="F1721" s="291">
        <v>5</v>
      </c>
      <c r="G1721" s="120">
        <v>13.77</v>
      </c>
      <c r="H1721" s="94">
        <f>ROUND(F1721*G1721,2)</f>
        <v>68.849999999999994</v>
      </c>
    </row>
    <row r="1722" spans="1:8" ht="12.75" customHeight="1">
      <c r="A1722" s="280">
        <v>88316</v>
      </c>
      <c r="B1722" s="281" t="s">
        <v>995</v>
      </c>
      <c r="C1722" s="760" t="s">
        <v>1351</v>
      </c>
      <c r="D1722" s="760"/>
      <c r="E1722" s="256" t="s">
        <v>1034</v>
      </c>
      <c r="F1722" s="292">
        <v>4</v>
      </c>
      <c r="G1722" s="120">
        <v>11.02</v>
      </c>
      <c r="H1722" s="94">
        <f>ROUND(F1722*G1722,2)</f>
        <v>44.08</v>
      </c>
    </row>
    <row r="1723" spans="1:8" s="279" customFormat="1" ht="12.75" customHeight="1">
      <c r="A1723" s="762" t="s">
        <v>1016</v>
      </c>
      <c r="B1723" s="763"/>
      <c r="C1723" s="763"/>
      <c r="D1723" s="763"/>
      <c r="E1723" s="763"/>
      <c r="F1723" s="763"/>
      <c r="G1723" s="763"/>
      <c r="H1723" s="764"/>
    </row>
    <row r="1724" spans="1:8" ht="12.75" customHeight="1">
      <c r="A1724" s="280">
        <v>1872</v>
      </c>
      <c r="B1724" s="281" t="s">
        <v>1017</v>
      </c>
      <c r="C1724" s="760" t="s">
        <v>1357</v>
      </c>
      <c r="D1724" s="760"/>
      <c r="E1724" s="256" t="s">
        <v>16</v>
      </c>
      <c r="F1724" s="292">
        <v>1</v>
      </c>
      <c r="G1724" s="120">
        <v>1.9</v>
      </c>
      <c r="H1724" s="94">
        <f>ROUND(F1724*G1724,2)</f>
        <v>1.9</v>
      </c>
    </row>
    <row r="1725" spans="1:8" ht="12.75" customHeight="1">
      <c r="A1725" s="280">
        <v>2674</v>
      </c>
      <c r="B1725" s="281" t="s">
        <v>1020</v>
      </c>
      <c r="C1725" s="760" t="s">
        <v>1352</v>
      </c>
      <c r="D1725" s="760"/>
      <c r="E1725" s="256" t="s">
        <v>958</v>
      </c>
      <c r="F1725" s="292">
        <v>6</v>
      </c>
      <c r="G1725" s="120">
        <v>2.13</v>
      </c>
      <c r="H1725" s="94">
        <f>ROUND(F1725*G1725,2)</f>
        <v>12.78</v>
      </c>
    </row>
    <row r="1726" spans="1:8" ht="12.75" customHeight="1">
      <c r="A1726" s="280">
        <v>939</v>
      </c>
      <c r="B1726" s="281" t="s">
        <v>1060</v>
      </c>
      <c r="C1726" s="760" t="s">
        <v>1353</v>
      </c>
      <c r="D1726" s="760"/>
      <c r="E1726" s="256" t="s">
        <v>958</v>
      </c>
      <c r="F1726" s="292">
        <v>12</v>
      </c>
      <c r="G1726" s="120">
        <v>1</v>
      </c>
      <c r="H1726" s="94">
        <f>ROUND(F1726*G1726,2)</f>
        <v>12</v>
      </c>
    </row>
    <row r="1727" spans="1:8" ht="12.75" customHeight="1">
      <c r="A1727" s="280">
        <v>20111</v>
      </c>
      <c r="B1727" s="281" t="s">
        <v>1062</v>
      </c>
      <c r="C1727" s="760" t="s">
        <v>1354</v>
      </c>
      <c r="D1727" s="760"/>
      <c r="E1727" s="256" t="s">
        <v>16</v>
      </c>
      <c r="F1727" s="292">
        <v>0.15</v>
      </c>
      <c r="G1727" s="120">
        <v>5.9</v>
      </c>
      <c r="H1727" s="94">
        <f>ROUND(F1727*G1727,2)</f>
        <v>0.89</v>
      </c>
    </row>
    <row r="1728" spans="1:8" ht="12.75" customHeight="1">
      <c r="A1728" s="280">
        <v>7555</v>
      </c>
      <c r="B1728" s="281" t="s">
        <v>1064</v>
      </c>
      <c r="C1728" s="760" t="s">
        <v>1358</v>
      </c>
      <c r="D1728" s="760"/>
      <c r="E1728" s="256" t="s">
        <v>16</v>
      </c>
      <c r="F1728" s="292">
        <v>1</v>
      </c>
      <c r="G1728" s="120">
        <v>4.6100000000000003</v>
      </c>
      <c r="H1728" s="94">
        <f>ROUND(F1728*G1728,2)</f>
        <v>4.6100000000000003</v>
      </c>
    </row>
    <row r="1729" spans="1:8" s="172" customFormat="1" ht="12.75" customHeight="1" thickBot="1">
      <c r="A1729" s="199"/>
      <c r="B1729" s="200"/>
      <c r="C1729" s="805"/>
      <c r="D1729" s="805"/>
      <c r="E1729" s="200"/>
      <c r="F1729" s="200"/>
      <c r="G1729" s="201"/>
      <c r="H1729" s="184"/>
    </row>
    <row r="1730" spans="1:8" s="88" customFormat="1" ht="5.0999999999999996" customHeight="1" thickBot="1">
      <c r="A1730" s="806"/>
      <c r="B1730" s="807"/>
      <c r="C1730" s="807"/>
      <c r="D1730" s="807"/>
      <c r="E1730" s="807"/>
      <c r="F1730" s="807"/>
      <c r="G1730" s="807"/>
      <c r="H1730" s="808"/>
    </row>
    <row r="1731" spans="1:8" s="180" customFormat="1" ht="12.75" customHeight="1">
      <c r="A1731" s="753" t="s">
        <v>970</v>
      </c>
      <c r="B1731" s="754"/>
      <c r="C1731" s="754"/>
      <c r="D1731" s="754"/>
      <c r="E1731" s="754"/>
      <c r="F1731" s="754"/>
      <c r="G1731" s="754"/>
      <c r="H1731" s="121">
        <f>SUM(H1721:H1728)</f>
        <v>145.11000000000001</v>
      </c>
    </row>
    <row r="1732" spans="1:8" s="180" customFormat="1" ht="12.75" customHeight="1">
      <c r="A1732" s="755" t="s">
        <v>969</v>
      </c>
      <c r="B1732" s="756"/>
      <c r="C1732" s="756"/>
      <c r="D1732" s="756"/>
      <c r="E1732" s="756"/>
      <c r="F1732" s="756"/>
      <c r="G1732" s="756"/>
      <c r="H1732" s="94">
        <f>H1733-H1731</f>
        <v>36.277500000000003</v>
      </c>
    </row>
    <row r="1733" spans="1:8" s="180" customFormat="1" ht="12.75" customHeight="1" thickBot="1">
      <c r="A1733" s="757" t="s">
        <v>968</v>
      </c>
      <c r="B1733" s="758"/>
      <c r="C1733" s="758"/>
      <c r="D1733" s="758"/>
      <c r="E1733" s="758"/>
      <c r="F1733" s="758"/>
      <c r="G1733" s="758"/>
      <c r="H1733" s="107">
        <f>H1731*1.25</f>
        <v>181.38750000000002</v>
      </c>
    </row>
    <row r="1734" spans="1:8" s="172" customFormat="1" ht="12.75" customHeight="1" thickBot="1">
      <c r="A1734" s="108"/>
      <c r="B1734" s="109"/>
      <c r="C1734" s="108"/>
      <c r="D1734" s="108"/>
      <c r="E1734" s="108"/>
      <c r="F1734" s="108"/>
      <c r="G1734" s="108"/>
      <c r="H1734" s="119"/>
    </row>
    <row r="1735" spans="1:8" s="88" customFormat="1" ht="25.5" customHeight="1">
      <c r="A1735" s="188" t="s">
        <v>655</v>
      </c>
      <c r="B1735" s="774" t="s">
        <v>1359</v>
      </c>
      <c r="C1735" s="774"/>
      <c r="D1735" s="774"/>
      <c r="E1735" s="774"/>
      <c r="F1735" s="774"/>
      <c r="G1735" s="774"/>
      <c r="H1735" s="189" t="s">
        <v>1350</v>
      </c>
    </row>
    <row r="1736" spans="1:8" s="88" customFormat="1" ht="25.5" customHeight="1" thickBot="1">
      <c r="A1736" s="84" t="s">
        <v>989</v>
      </c>
      <c r="B1736" s="190" t="s">
        <v>14</v>
      </c>
      <c r="C1736" s="825" t="s">
        <v>15</v>
      </c>
      <c r="D1736" s="825"/>
      <c r="E1736" s="191" t="s">
        <v>16</v>
      </c>
      <c r="F1736" s="191" t="s">
        <v>17</v>
      </c>
      <c r="G1736" s="191" t="s">
        <v>990</v>
      </c>
      <c r="H1736" s="192" t="s">
        <v>991</v>
      </c>
    </row>
    <row r="1737" spans="1:8" s="88" customFormat="1" ht="12.75" customHeight="1">
      <c r="A1737" s="776" t="s">
        <v>1032</v>
      </c>
      <c r="B1737" s="777"/>
      <c r="C1737" s="777"/>
      <c r="D1737" s="777"/>
      <c r="E1737" s="777"/>
      <c r="F1737" s="777"/>
      <c r="G1737" s="777"/>
      <c r="H1737" s="778"/>
    </row>
    <row r="1738" spans="1:8" ht="12.75" customHeight="1">
      <c r="A1738" s="280">
        <v>88264</v>
      </c>
      <c r="B1738" s="281" t="s">
        <v>993</v>
      </c>
      <c r="C1738" s="760" t="s">
        <v>1056</v>
      </c>
      <c r="D1738" s="760"/>
      <c r="E1738" s="256" t="s">
        <v>1034</v>
      </c>
      <c r="F1738" s="291">
        <v>5</v>
      </c>
      <c r="G1738" s="120">
        <v>13.77</v>
      </c>
      <c r="H1738" s="94">
        <f>ROUND(F1738*G1738,2)</f>
        <v>68.849999999999994</v>
      </c>
    </row>
    <row r="1739" spans="1:8" ht="12.75" customHeight="1">
      <c r="A1739" s="280">
        <v>88316</v>
      </c>
      <c r="B1739" s="281" t="s">
        <v>995</v>
      </c>
      <c r="C1739" s="760" t="s">
        <v>1351</v>
      </c>
      <c r="D1739" s="760"/>
      <c r="E1739" s="256" t="s">
        <v>1034</v>
      </c>
      <c r="F1739" s="292">
        <v>4</v>
      </c>
      <c r="G1739" s="120">
        <v>11.02</v>
      </c>
      <c r="H1739" s="94">
        <f>ROUND(F1739*G1739,2)</f>
        <v>44.08</v>
      </c>
    </row>
    <row r="1740" spans="1:8" s="279" customFormat="1" ht="12.75" customHeight="1">
      <c r="A1740" s="762" t="s">
        <v>1016</v>
      </c>
      <c r="B1740" s="763"/>
      <c r="C1740" s="763"/>
      <c r="D1740" s="763"/>
      <c r="E1740" s="763"/>
      <c r="F1740" s="763"/>
      <c r="G1740" s="763"/>
      <c r="H1740" s="764"/>
    </row>
    <row r="1741" spans="1:8" ht="12.75" customHeight="1">
      <c r="A1741" s="280">
        <v>1872</v>
      </c>
      <c r="B1741" s="281" t="s">
        <v>1017</v>
      </c>
      <c r="C1741" s="760" t="s">
        <v>1357</v>
      </c>
      <c r="D1741" s="760"/>
      <c r="E1741" s="256" t="s">
        <v>16</v>
      </c>
      <c r="F1741" s="292">
        <v>1</v>
      </c>
      <c r="G1741" s="120">
        <v>1.9</v>
      </c>
      <c r="H1741" s="94">
        <f>ROUND(F1741*G1741,2)</f>
        <v>1.9</v>
      </c>
    </row>
    <row r="1742" spans="1:8" ht="12.75" customHeight="1">
      <c r="A1742" s="280">
        <v>2674</v>
      </c>
      <c r="B1742" s="281" t="s">
        <v>1020</v>
      </c>
      <c r="C1742" s="760" t="s">
        <v>1352</v>
      </c>
      <c r="D1742" s="760"/>
      <c r="E1742" s="256" t="s">
        <v>958</v>
      </c>
      <c r="F1742" s="292">
        <v>6</v>
      </c>
      <c r="G1742" s="120">
        <v>2.13</v>
      </c>
      <c r="H1742" s="94">
        <f>ROUND(F1742*G1742,2)</f>
        <v>12.78</v>
      </c>
    </row>
    <row r="1743" spans="1:8" ht="12.75" customHeight="1">
      <c r="A1743" s="280">
        <v>939</v>
      </c>
      <c r="B1743" s="281" t="s">
        <v>1060</v>
      </c>
      <c r="C1743" s="760" t="s">
        <v>1353</v>
      </c>
      <c r="D1743" s="760"/>
      <c r="E1743" s="256" t="s">
        <v>958</v>
      </c>
      <c r="F1743" s="292">
        <v>18</v>
      </c>
      <c r="G1743" s="120">
        <v>1</v>
      </c>
      <c r="H1743" s="94">
        <f>ROUND(F1743*G1743,2)</f>
        <v>18</v>
      </c>
    </row>
    <row r="1744" spans="1:8" ht="12.75" customHeight="1">
      <c r="A1744" s="280">
        <v>20111</v>
      </c>
      <c r="B1744" s="281" t="s">
        <v>1062</v>
      </c>
      <c r="C1744" s="760" t="s">
        <v>1354</v>
      </c>
      <c r="D1744" s="760"/>
      <c r="E1744" s="256" t="s">
        <v>16</v>
      </c>
      <c r="F1744" s="292">
        <v>0.15</v>
      </c>
      <c r="G1744" s="120">
        <v>5.9</v>
      </c>
      <c r="H1744" s="94">
        <f>ROUND(F1744*G1744,2)</f>
        <v>0.89</v>
      </c>
    </row>
    <row r="1745" spans="1:8" ht="12.75" customHeight="1">
      <c r="A1745" s="280">
        <v>7529</v>
      </c>
      <c r="B1745" s="281" t="s">
        <v>1064</v>
      </c>
      <c r="C1745" s="760" t="s">
        <v>1360</v>
      </c>
      <c r="D1745" s="760"/>
      <c r="E1745" s="256" t="s">
        <v>16</v>
      </c>
      <c r="F1745" s="292">
        <v>1</v>
      </c>
      <c r="G1745" s="120">
        <v>11.46</v>
      </c>
      <c r="H1745" s="94">
        <f>ROUND(F1745*G1745,2)</f>
        <v>11.46</v>
      </c>
    </row>
    <row r="1746" spans="1:8" s="172" customFormat="1" ht="12.75" customHeight="1" thickBot="1">
      <c r="A1746" s="199"/>
      <c r="B1746" s="200"/>
      <c r="C1746" s="805"/>
      <c r="D1746" s="805"/>
      <c r="E1746" s="200"/>
      <c r="F1746" s="200"/>
      <c r="G1746" s="201"/>
      <c r="H1746" s="184"/>
    </row>
    <row r="1747" spans="1:8" s="88" customFormat="1" ht="5.0999999999999996" customHeight="1" thickBot="1">
      <c r="A1747" s="806"/>
      <c r="B1747" s="807"/>
      <c r="C1747" s="807"/>
      <c r="D1747" s="807"/>
      <c r="E1747" s="807"/>
      <c r="F1747" s="807"/>
      <c r="G1747" s="807"/>
      <c r="H1747" s="808"/>
    </row>
    <row r="1748" spans="1:8" s="180" customFormat="1" ht="12.75" customHeight="1">
      <c r="A1748" s="753" t="s">
        <v>970</v>
      </c>
      <c r="B1748" s="754"/>
      <c r="C1748" s="754"/>
      <c r="D1748" s="754"/>
      <c r="E1748" s="754"/>
      <c r="F1748" s="754"/>
      <c r="G1748" s="754"/>
      <c r="H1748" s="121">
        <f>SUM(H1738:H1745)</f>
        <v>157.96</v>
      </c>
    </row>
    <row r="1749" spans="1:8" s="180" customFormat="1" ht="12.75" customHeight="1">
      <c r="A1749" s="755" t="s">
        <v>969</v>
      </c>
      <c r="B1749" s="756"/>
      <c r="C1749" s="756"/>
      <c r="D1749" s="756"/>
      <c r="E1749" s="756"/>
      <c r="F1749" s="756"/>
      <c r="G1749" s="756"/>
      <c r="H1749" s="94">
        <f>H1750-H1748</f>
        <v>39.490000000000009</v>
      </c>
    </row>
    <row r="1750" spans="1:8" s="180" customFormat="1" ht="12.75" customHeight="1" thickBot="1">
      <c r="A1750" s="757" t="s">
        <v>968</v>
      </c>
      <c r="B1750" s="758"/>
      <c r="C1750" s="758"/>
      <c r="D1750" s="758"/>
      <c r="E1750" s="758"/>
      <c r="F1750" s="758"/>
      <c r="G1750" s="758"/>
      <c r="H1750" s="107">
        <f>H1748*1.25</f>
        <v>197.45000000000002</v>
      </c>
    </row>
    <row r="1751" spans="1:8" s="172" customFormat="1" ht="54" customHeight="1">
      <c r="A1751" s="108"/>
      <c r="B1751" s="109"/>
      <c r="C1751" s="108"/>
      <c r="D1751" s="108"/>
      <c r="E1751" s="108"/>
      <c r="F1751" s="108"/>
      <c r="G1751" s="108"/>
      <c r="H1751" s="119"/>
    </row>
    <row r="1752" spans="1:8" s="172" customFormat="1" ht="12.75" customHeight="1" thickBot="1">
      <c r="A1752" s="170"/>
      <c r="B1752" s="170"/>
      <c r="C1752" s="171"/>
      <c r="H1752" s="173"/>
    </row>
    <row r="1753" spans="1:8" s="88" customFormat="1" ht="25.5" customHeight="1">
      <c r="A1753" s="188" t="s">
        <v>656</v>
      </c>
      <c r="B1753" s="774" t="s">
        <v>1361</v>
      </c>
      <c r="C1753" s="774"/>
      <c r="D1753" s="774"/>
      <c r="E1753" s="774"/>
      <c r="F1753" s="774"/>
      <c r="G1753" s="774"/>
      <c r="H1753" s="189" t="s">
        <v>16</v>
      </c>
    </row>
    <row r="1754" spans="1:8" s="88" customFormat="1" ht="25.5" customHeight="1" thickBot="1">
      <c r="A1754" s="84" t="s">
        <v>989</v>
      </c>
      <c r="B1754" s="190" t="s">
        <v>14</v>
      </c>
      <c r="C1754" s="825" t="s">
        <v>15</v>
      </c>
      <c r="D1754" s="825"/>
      <c r="E1754" s="191" t="s">
        <v>16</v>
      </c>
      <c r="F1754" s="191" t="s">
        <v>17</v>
      </c>
      <c r="G1754" s="191" t="s">
        <v>990</v>
      </c>
      <c r="H1754" s="192" t="s">
        <v>991</v>
      </c>
    </row>
    <row r="1755" spans="1:8" s="88" customFormat="1" ht="12.75" customHeight="1">
      <c r="A1755" s="776" t="s">
        <v>992</v>
      </c>
      <c r="B1755" s="777"/>
      <c r="C1755" s="777"/>
      <c r="D1755" s="777"/>
      <c r="E1755" s="777"/>
      <c r="F1755" s="777"/>
      <c r="G1755" s="777"/>
      <c r="H1755" s="778"/>
    </row>
    <row r="1756" spans="1:8" ht="12.75" customHeight="1">
      <c r="A1756" s="280" t="s">
        <v>748</v>
      </c>
      <c r="B1756" s="281" t="s">
        <v>993</v>
      </c>
      <c r="C1756" s="760" t="s">
        <v>1049</v>
      </c>
      <c r="D1756" s="760"/>
      <c r="E1756" s="256" t="s">
        <v>1003</v>
      </c>
      <c r="F1756" s="292">
        <v>4.5780000000000003</v>
      </c>
      <c r="G1756" s="120">
        <v>35.270000000000003</v>
      </c>
      <c r="H1756" s="94">
        <f t="shared" ref="H1756:H1761" si="11">ROUND(F1756*G1756,2)</f>
        <v>161.47</v>
      </c>
    </row>
    <row r="1757" spans="1:8" ht="12.75" customHeight="1">
      <c r="A1757" s="280" t="s">
        <v>927</v>
      </c>
      <c r="B1757" s="281" t="s">
        <v>995</v>
      </c>
      <c r="C1757" s="760" t="s">
        <v>1362</v>
      </c>
      <c r="D1757" s="760"/>
      <c r="E1757" s="256" t="s">
        <v>1003</v>
      </c>
      <c r="F1757" s="292">
        <v>2.5430000000000001</v>
      </c>
      <c r="G1757" s="120">
        <v>33.06</v>
      </c>
      <c r="H1757" s="94">
        <f t="shared" si="11"/>
        <v>84.07</v>
      </c>
    </row>
    <row r="1758" spans="1:8" ht="12.75" customHeight="1">
      <c r="A1758" s="280">
        <v>12551</v>
      </c>
      <c r="B1758" s="281" t="s">
        <v>997</v>
      </c>
      <c r="C1758" s="760" t="s">
        <v>1363</v>
      </c>
      <c r="D1758" s="760"/>
      <c r="E1758" s="256" t="s">
        <v>16</v>
      </c>
      <c r="F1758" s="292">
        <v>3</v>
      </c>
      <c r="G1758" s="120">
        <v>127.97</v>
      </c>
      <c r="H1758" s="94">
        <f t="shared" si="11"/>
        <v>383.91</v>
      </c>
    </row>
    <row r="1759" spans="1:8" ht="12.75" customHeight="1">
      <c r="A1759" s="280" t="s">
        <v>717</v>
      </c>
      <c r="B1759" s="281" t="s">
        <v>999</v>
      </c>
      <c r="C1759" s="760" t="s">
        <v>1364</v>
      </c>
      <c r="D1759" s="760"/>
      <c r="E1759" s="256" t="s">
        <v>1003</v>
      </c>
      <c r="F1759" s="292">
        <v>0.14805099999999999</v>
      </c>
      <c r="G1759" s="120">
        <f>H301</f>
        <v>1576.6600000000003</v>
      </c>
      <c r="H1759" s="94">
        <f t="shared" si="11"/>
        <v>233.43</v>
      </c>
    </row>
    <row r="1760" spans="1:8" ht="12.75" customHeight="1">
      <c r="A1760" s="280">
        <v>20172</v>
      </c>
      <c r="B1760" s="281" t="s">
        <v>1001</v>
      </c>
      <c r="C1760" s="760" t="s">
        <v>1365</v>
      </c>
      <c r="D1760" s="760"/>
      <c r="E1760" s="256" t="s">
        <v>16</v>
      </c>
      <c r="F1760" s="292">
        <v>2</v>
      </c>
      <c r="G1760" s="120">
        <v>8.67</v>
      </c>
      <c r="H1760" s="94">
        <f t="shared" si="11"/>
        <v>17.34</v>
      </c>
    </row>
    <row r="1761" spans="1:8" ht="12.75" customHeight="1">
      <c r="A1761" s="280">
        <v>89714</v>
      </c>
      <c r="B1761" s="281" t="s">
        <v>1004</v>
      </c>
      <c r="C1761" s="760" t="s">
        <v>1366</v>
      </c>
      <c r="D1761" s="760"/>
      <c r="E1761" s="256" t="s">
        <v>958</v>
      </c>
      <c r="F1761" s="292">
        <v>2</v>
      </c>
      <c r="G1761" s="120">
        <v>32.32</v>
      </c>
      <c r="H1761" s="94">
        <f t="shared" si="11"/>
        <v>64.64</v>
      </c>
    </row>
    <row r="1762" spans="1:8" s="172" customFormat="1" ht="12.75" customHeight="1" thickBot="1">
      <c r="A1762" s="199"/>
      <c r="B1762" s="200"/>
      <c r="C1762" s="805"/>
      <c r="D1762" s="805"/>
      <c r="E1762" s="200"/>
      <c r="F1762" s="200"/>
      <c r="G1762" s="201"/>
      <c r="H1762" s="184"/>
    </row>
    <row r="1763" spans="1:8" s="88" customFormat="1" ht="5.0999999999999996" customHeight="1" thickBot="1">
      <c r="A1763" s="806"/>
      <c r="B1763" s="807"/>
      <c r="C1763" s="807"/>
      <c r="D1763" s="807"/>
      <c r="E1763" s="807"/>
      <c r="F1763" s="807"/>
      <c r="G1763" s="807"/>
      <c r="H1763" s="808"/>
    </row>
    <row r="1764" spans="1:8" s="180" customFormat="1" ht="12.75" customHeight="1">
      <c r="A1764" s="753" t="s">
        <v>970</v>
      </c>
      <c r="B1764" s="754"/>
      <c r="C1764" s="754"/>
      <c r="D1764" s="754"/>
      <c r="E1764" s="754"/>
      <c r="F1764" s="754"/>
      <c r="G1764" s="754"/>
      <c r="H1764" s="121">
        <f>SUM(H1756:H1761)</f>
        <v>944.86000000000013</v>
      </c>
    </row>
    <row r="1765" spans="1:8" s="180" customFormat="1" ht="12.75" customHeight="1">
      <c r="A1765" s="755" t="s">
        <v>969</v>
      </c>
      <c r="B1765" s="756"/>
      <c r="C1765" s="756"/>
      <c r="D1765" s="756"/>
      <c r="E1765" s="756"/>
      <c r="F1765" s="756"/>
      <c r="G1765" s="756"/>
      <c r="H1765" s="94">
        <f>H1766-H1764</f>
        <v>236.21500000000015</v>
      </c>
    </row>
    <row r="1766" spans="1:8" s="180" customFormat="1" ht="12.75" customHeight="1" thickBot="1">
      <c r="A1766" s="757" t="s">
        <v>968</v>
      </c>
      <c r="B1766" s="758"/>
      <c r="C1766" s="758"/>
      <c r="D1766" s="758"/>
      <c r="E1766" s="758"/>
      <c r="F1766" s="758"/>
      <c r="G1766" s="758"/>
      <c r="H1766" s="107">
        <f>H1764*1.25</f>
        <v>1181.0750000000003</v>
      </c>
    </row>
    <row r="1767" spans="1:8" s="172" customFormat="1" ht="12.75" customHeight="1" thickBot="1">
      <c r="A1767" s="170"/>
      <c r="B1767" s="170"/>
      <c r="C1767" s="171"/>
      <c r="H1767" s="173"/>
    </row>
    <row r="1768" spans="1:8" s="88" customFormat="1" ht="25.5" customHeight="1">
      <c r="A1768" s="188" t="s">
        <v>657</v>
      </c>
      <c r="B1768" s="774" t="s">
        <v>1367</v>
      </c>
      <c r="C1768" s="774"/>
      <c r="D1768" s="774"/>
      <c r="E1768" s="774"/>
      <c r="F1768" s="774"/>
      <c r="G1768" s="774"/>
      <c r="H1768" s="189" t="s">
        <v>16</v>
      </c>
    </row>
    <row r="1769" spans="1:8" s="88" customFormat="1" ht="25.5" customHeight="1" thickBot="1">
      <c r="A1769" s="84" t="s">
        <v>989</v>
      </c>
      <c r="B1769" s="190" t="s">
        <v>14</v>
      </c>
      <c r="C1769" s="825" t="s">
        <v>15</v>
      </c>
      <c r="D1769" s="825"/>
      <c r="E1769" s="191" t="s">
        <v>16</v>
      </c>
      <c r="F1769" s="191" t="s">
        <v>17</v>
      </c>
      <c r="G1769" s="191" t="s">
        <v>990</v>
      </c>
      <c r="H1769" s="192" t="s">
        <v>991</v>
      </c>
    </row>
    <row r="1770" spans="1:8" s="88" customFormat="1" ht="12.75" customHeight="1">
      <c r="A1770" s="776" t="s">
        <v>992</v>
      </c>
      <c r="B1770" s="777"/>
      <c r="C1770" s="777"/>
      <c r="D1770" s="777"/>
      <c r="E1770" s="777"/>
      <c r="F1770" s="777"/>
      <c r="G1770" s="777"/>
      <c r="H1770" s="778"/>
    </row>
    <row r="1771" spans="1:8" ht="12.75" customHeight="1">
      <c r="A1771" s="280" t="s">
        <v>748</v>
      </c>
      <c r="B1771" s="281" t="s">
        <v>993</v>
      </c>
      <c r="C1771" s="760" t="s">
        <v>1049</v>
      </c>
      <c r="D1771" s="760"/>
      <c r="E1771" s="256" t="s">
        <v>1003</v>
      </c>
      <c r="F1771" s="292">
        <v>3.97</v>
      </c>
      <c r="G1771" s="120">
        <v>35.270000000000003</v>
      </c>
      <c r="H1771" s="94">
        <f>ROUND(F1771*G1771,2)</f>
        <v>140.02000000000001</v>
      </c>
    </row>
    <row r="1772" spans="1:8" ht="12.75" customHeight="1">
      <c r="A1772" s="280" t="s">
        <v>927</v>
      </c>
      <c r="B1772" s="281" t="s">
        <v>995</v>
      </c>
      <c r="C1772" s="760" t="s">
        <v>1362</v>
      </c>
      <c r="D1772" s="760"/>
      <c r="E1772" s="256" t="s">
        <v>1003</v>
      </c>
      <c r="F1772" s="292">
        <v>2.3199999999999998</v>
      </c>
      <c r="G1772" s="120">
        <v>33.06</v>
      </c>
      <c r="H1772" s="94">
        <f>ROUND(F1772*G1772,2)</f>
        <v>76.7</v>
      </c>
    </row>
    <row r="1773" spans="1:8" ht="12.75" customHeight="1">
      <c r="A1773" s="280">
        <v>11894</v>
      </c>
      <c r="B1773" s="281" t="s">
        <v>997</v>
      </c>
      <c r="C1773" s="760" t="s">
        <v>1368</v>
      </c>
      <c r="D1773" s="760"/>
      <c r="E1773" s="256" t="s">
        <v>16</v>
      </c>
      <c r="F1773" s="292">
        <v>1</v>
      </c>
      <c r="G1773" s="120">
        <v>382.95</v>
      </c>
      <c r="H1773" s="94">
        <f>ROUND(F1773*G1773,2)</f>
        <v>382.95</v>
      </c>
    </row>
    <row r="1774" spans="1:8" ht="12.75" customHeight="1">
      <c r="A1774" s="280">
        <v>89714</v>
      </c>
      <c r="B1774" s="281" t="s">
        <v>1004</v>
      </c>
      <c r="C1774" s="760" t="s">
        <v>1366</v>
      </c>
      <c r="D1774" s="760"/>
      <c r="E1774" s="256" t="s">
        <v>958</v>
      </c>
      <c r="F1774" s="292">
        <v>2</v>
      </c>
      <c r="G1774" s="120">
        <v>32.32</v>
      </c>
      <c r="H1774" s="94">
        <f>ROUND(F1774*G1774,2)</f>
        <v>64.64</v>
      </c>
    </row>
    <row r="1775" spans="1:8" s="172" customFormat="1" ht="12.75" customHeight="1" thickBot="1">
      <c r="A1775" s="199"/>
      <c r="B1775" s="200"/>
      <c r="C1775" s="805"/>
      <c r="D1775" s="805"/>
      <c r="E1775" s="200"/>
      <c r="F1775" s="200"/>
      <c r="G1775" s="201"/>
      <c r="H1775" s="184"/>
    </row>
    <row r="1776" spans="1:8" s="88" customFormat="1" ht="5.0999999999999996" customHeight="1" thickBot="1">
      <c r="A1776" s="806"/>
      <c r="B1776" s="807"/>
      <c r="C1776" s="807"/>
      <c r="D1776" s="807"/>
      <c r="E1776" s="807"/>
      <c r="F1776" s="807"/>
      <c r="G1776" s="807"/>
      <c r="H1776" s="808"/>
    </row>
    <row r="1777" spans="1:8" s="180" customFormat="1" ht="12.75" customHeight="1">
      <c r="A1777" s="753" t="s">
        <v>970</v>
      </c>
      <c r="B1777" s="754"/>
      <c r="C1777" s="754"/>
      <c r="D1777" s="754"/>
      <c r="E1777" s="754"/>
      <c r="F1777" s="754"/>
      <c r="G1777" s="754"/>
      <c r="H1777" s="121">
        <f>SUM(H1771:H1774)</f>
        <v>664.31000000000006</v>
      </c>
    </row>
    <row r="1778" spans="1:8" s="180" customFormat="1" ht="12.75" customHeight="1">
      <c r="A1778" s="755" t="s">
        <v>969</v>
      </c>
      <c r="B1778" s="756"/>
      <c r="C1778" s="756"/>
      <c r="D1778" s="756"/>
      <c r="E1778" s="756"/>
      <c r="F1778" s="756"/>
      <c r="G1778" s="756"/>
      <c r="H1778" s="94">
        <f>H1779-H1777</f>
        <v>166.07749999999999</v>
      </c>
    </row>
    <row r="1779" spans="1:8" s="180" customFormat="1" ht="12.75" customHeight="1" thickBot="1">
      <c r="A1779" s="757" t="s">
        <v>968</v>
      </c>
      <c r="B1779" s="758"/>
      <c r="C1779" s="758"/>
      <c r="D1779" s="758"/>
      <c r="E1779" s="758"/>
      <c r="F1779" s="758"/>
      <c r="G1779" s="758"/>
      <c r="H1779" s="295">
        <f>H1777*1.25</f>
        <v>830.38750000000005</v>
      </c>
    </row>
    <row r="1780" spans="1:8" s="172" customFormat="1" ht="12.75" customHeight="1" thickBot="1">
      <c r="A1780" s="170"/>
      <c r="B1780" s="170"/>
      <c r="C1780" s="171"/>
      <c r="H1780" s="173"/>
    </row>
    <row r="1781" spans="1:8" s="88" customFormat="1" ht="25.5" customHeight="1">
      <c r="A1781" s="188" t="s">
        <v>658</v>
      </c>
      <c r="B1781" s="774" t="s">
        <v>1369</v>
      </c>
      <c r="C1781" s="774"/>
      <c r="D1781" s="774"/>
      <c r="E1781" s="774"/>
      <c r="F1781" s="774"/>
      <c r="G1781" s="774"/>
      <c r="H1781" s="189" t="s">
        <v>1350</v>
      </c>
    </row>
    <row r="1782" spans="1:8" s="88" customFormat="1" ht="25.5" customHeight="1" thickBot="1">
      <c r="A1782" s="84" t="s">
        <v>989</v>
      </c>
      <c r="B1782" s="190" t="s">
        <v>14</v>
      </c>
      <c r="C1782" s="825" t="s">
        <v>15</v>
      </c>
      <c r="D1782" s="825"/>
      <c r="E1782" s="191" t="s">
        <v>16</v>
      </c>
      <c r="F1782" s="191" t="s">
        <v>17</v>
      </c>
      <c r="G1782" s="191" t="s">
        <v>990</v>
      </c>
      <c r="H1782" s="192" t="s">
        <v>991</v>
      </c>
    </row>
    <row r="1783" spans="1:8" s="88" customFormat="1" ht="12.75" customHeight="1">
      <c r="A1783" s="776" t="s">
        <v>1032</v>
      </c>
      <c r="B1783" s="777"/>
      <c r="C1783" s="777"/>
      <c r="D1783" s="777"/>
      <c r="E1783" s="777"/>
      <c r="F1783" s="777"/>
      <c r="G1783" s="777"/>
      <c r="H1783" s="778"/>
    </row>
    <row r="1784" spans="1:8" ht="12.75" customHeight="1">
      <c r="A1784" s="280">
        <v>88264</v>
      </c>
      <c r="B1784" s="281" t="s">
        <v>993</v>
      </c>
      <c r="C1784" s="760" t="s">
        <v>1056</v>
      </c>
      <c r="D1784" s="760"/>
      <c r="E1784" s="256" t="s">
        <v>1034</v>
      </c>
      <c r="F1784" s="291">
        <v>3.5</v>
      </c>
      <c r="G1784" s="120">
        <v>13.77</v>
      </c>
      <c r="H1784" s="94">
        <f>ROUND(F1784*G1784,2)</f>
        <v>48.2</v>
      </c>
    </row>
    <row r="1785" spans="1:8" ht="12.75" customHeight="1">
      <c r="A1785" s="280">
        <v>88316</v>
      </c>
      <c r="B1785" s="281" t="s">
        <v>995</v>
      </c>
      <c r="C1785" s="760" t="s">
        <v>1351</v>
      </c>
      <c r="D1785" s="760"/>
      <c r="E1785" s="256" t="s">
        <v>1034</v>
      </c>
      <c r="F1785" s="292">
        <v>3.5</v>
      </c>
      <c r="G1785" s="120">
        <v>11.02</v>
      </c>
      <c r="H1785" s="94">
        <f>ROUND(F1785*G1785,2)</f>
        <v>38.57</v>
      </c>
    </row>
    <row r="1786" spans="1:8" s="279" customFormat="1" ht="12.75" customHeight="1">
      <c r="A1786" s="762" t="s">
        <v>1016</v>
      </c>
      <c r="B1786" s="763"/>
      <c r="C1786" s="763"/>
      <c r="D1786" s="763"/>
      <c r="E1786" s="763"/>
      <c r="F1786" s="763"/>
      <c r="G1786" s="763"/>
      <c r="H1786" s="764"/>
    </row>
    <row r="1787" spans="1:8" ht="12.75" customHeight="1">
      <c r="A1787" s="280">
        <v>1872</v>
      </c>
      <c r="B1787" s="281" t="s">
        <v>1017</v>
      </c>
      <c r="C1787" s="760" t="s">
        <v>1357</v>
      </c>
      <c r="D1787" s="760"/>
      <c r="E1787" s="256" t="s">
        <v>16</v>
      </c>
      <c r="F1787" s="292">
        <v>1</v>
      </c>
      <c r="G1787" s="120">
        <v>1.9</v>
      </c>
      <c r="H1787" s="94">
        <f>ROUND(F1787*G1787,2)</f>
        <v>1.9</v>
      </c>
    </row>
    <row r="1788" spans="1:8" ht="12.75" customHeight="1">
      <c r="A1788" s="280">
        <v>2674</v>
      </c>
      <c r="B1788" s="281" t="s">
        <v>1020</v>
      </c>
      <c r="C1788" s="760" t="s">
        <v>1352</v>
      </c>
      <c r="D1788" s="760"/>
      <c r="E1788" s="256" t="s">
        <v>958</v>
      </c>
      <c r="F1788" s="292">
        <v>6</v>
      </c>
      <c r="G1788" s="120">
        <v>2.13</v>
      </c>
      <c r="H1788" s="94">
        <f>ROUND(F1788*G1788,2)</f>
        <v>12.78</v>
      </c>
    </row>
    <row r="1789" spans="1:8" s="230" customFormat="1" ht="17.25" customHeight="1">
      <c r="A1789" s="280">
        <v>7526</v>
      </c>
      <c r="B1789" s="281" t="s">
        <v>1060</v>
      </c>
      <c r="C1789" s="760" t="s">
        <v>1370</v>
      </c>
      <c r="D1789" s="760"/>
      <c r="E1789" s="256" t="s">
        <v>16</v>
      </c>
      <c r="F1789" s="294">
        <v>1</v>
      </c>
      <c r="G1789" s="120">
        <v>9.51</v>
      </c>
      <c r="H1789" s="94">
        <f>ROUND(F1789*G1789,2)</f>
        <v>9.51</v>
      </c>
    </row>
    <row r="1790" spans="1:8" s="230" customFormat="1" ht="25.5" customHeight="1">
      <c r="A1790" s="280">
        <v>936</v>
      </c>
      <c r="B1790" s="281" t="s">
        <v>1062</v>
      </c>
      <c r="C1790" s="760" t="s">
        <v>1371</v>
      </c>
      <c r="D1790" s="760"/>
      <c r="E1790" s="256" t="s">
        <v>958</v>
      </c>
      <c r="F1790" s="294">
        <v>12</v>
      </c>
      <c r="G1790" s="120">
        <v>1.34</v>
      </c>
      <c r="H1790" s="94">
        <f>ROUND(F1790*G1790,2)</f>
        <v>16.079999999999998</v>
      </c>
    </row>
    <row r="1791" spans="1:8" s="172" customFormat="1" ht="12.75" customHeight="1" thickBot="1">
      <c r="A1791" s="199"/>
      <c r="B1791" s="200"/>
      <c r="C1791" s="805"/>
      <c r="D1791" s="805"/>
      <c r="E1791" s="200"/>
      <c r="F1791" s="200"/>
      <c r="G1791" s="201"/>
      <c r="H1791" s="184"/>
    </row>
    <row r="1792" spans="1:8" s="88" customFormat="1" ht="5.0999999999999996" customHeight="1" thickBot="1">
      <c r="A1792" s="806"/>
      <c r="B1792" s="807"/>
      <c r="C1792" s="807"/>
      <c r="D1792" s="807"/>
      <c r="E1792" s="807"/>
      <c r="F1792" s="807"/>
      <c r="G1792" s="807"/>
      <c r="H1792" s="808"/>
    </row>
    <row r="1793" spans="1:8" s="180" customFormat="1" ht="12.75" customHeight="1">
      <c r="A1793" s="753" t="s">
        <v>970</v>
      </c>
      <c r="B1793" s="754"/>
      <c r="C1793" s="754"/>
      <c r="D1793" s="754"/>
      <c r="E1793" s="754"/>
      <c r="F1793" s="754"/>
      <c r="G1793" s="754"/>
      <c r="H1793" s="121">
        <f>SUM(H1784:H1790)</f>
        <v>127.04000000000002</v>
      </c>
    </row>
    <row r="1794" spans="1:8" s="180" customFormat="1" ht="12.75" customHeight="1">
      <c r="A1794" s="755" t="s">
        <v>969</v>
      </c>
      <c r="B1794" s="756"/>
      <c r="C1794" s="756"/>
      <c r="D1794" s="756"/>
      <c r="E1794" s="756"/>
      <c r="F1794" s="756"/>
      <c r="G1794" s="756"/>
      <c r="H1794" s="94">
        <f>H1795-H1793</f>
        <v>31.759999999999991</v>
      </c>
    </row>
    <row r="1795" spans="1:8" s="180" customFormat="1" ht="12.75" customHeight="1" thickBot="1">
      <c r="A1795" s="757" t="s">
        <v>968</v>
      </c>
      <c r="B1795" s="758"/>
      <c r="C1795" s="758"/>
      <c r="D1795" s="758"/>
      <c r="E1795" s="758"/>
      <c r="F1795" s="758"/>
      <c r="G1795" s="758"/>
      <c r="H1795" s="107">
        <f>H1793*1.25</f>
        <v>158.80000000000001</v>
      </c>
    </row>
    <row r="1796" spans="1:8" s="296" customFormat="1" ht="13.5" thickBot="1">
      <c r="E1796" s="297"/>
    </row>
    <row r="1797" spans="1:8" s="88" customFormat="1" ht="25.5" customHeight="1">
      <c r="A1797" s="188" t="s">
        <v>942</v>
      </c>
      <c r="B1797" s="774" t="s">
        <v>1372</v>
      </c>
      <c r="C1797" s="774"/>
      <c r="D1797" s="774"/>
      <c r="E1797" s="774"/>
      <c r="F1797" s="774"/>
      <c r="G1797" s="774"/>
      <c r="H1797" s="189" t="s">
        <v>16</v>
      </c>
    </row>
    <row r="1798" spans="1:8" s="88" customFormat="1" ht="25.5" customHeight="1" thickBot="1">
      <c r="A1798" s="84" t="s">
        <v>989</v>
      </c>
      <c r="B1798" s="190" t="s">
        <v>14</v>
      </c>
      <c r="C1798" s="825" t="s">
        <v>15</v>
      </c>
      <c r="D1798" s="825"/>
      <c r="E1798" s="191" t="s">
        <v>16</v>
      </c>
      <c r="F1798" s="191" t="s">
        <v>17</v>
      </c>
      <c r="G1798" s="191" t="s">
        <v>990</v>
      </c>
      <c r="H1798" s="192" t="s">
        <v>991</v>
      </c>
    </row>
    <row r="1799" spans="1:8" s="88" customFormat="1" ht="12.75" customHeight="1">
      <c r="A1799" s="776" t="s">
        <v>1032</v>
      </c>
      <c r="B1799" s="777"/>
      <c r="C1799" s="777"/>
      <c r="D1799" s="777"/>
      <c r="E1799" s="777"/>
      <c r="F1799" s="777"/>
      <c r="G1799" s="777"/>
      <c r="H1799" s="778"/>
    </row>
    <row r="1800" spans="1:8" ht="12.75" customHeight="1">
      <c r="A1800" s="280">
        <v>88267</v>
      </c>
      <c r="B1800" s="281" t="s">
        <v>993</v>
      </c>
      <c r="C1800" s="760" t="s">
        <v>1146</v>
      </c>
      <c r="D1800" s="760"/>
      <c r="E1800" s="256" t="s">
        <v>1034</v>
      </c>
      <c r="F1800" s="291">
        <v>0.22</v>
      </c>
      <c r="G1800" s="120">
        <v>13.77</v>
      </c>
      <c r="H1800" s="94">
        <f>ROUND(F1800*G1800,2)</f>
        <v>3.03</v>
      </c>
    </row>
    <row r="1801" spans="1:8" ht="12.75" customHeight="1">
      <c r="A1801" s="280">
        <v>88316</v>
      </c>
      <c r="B1801" s="281" t="s">
        <v>995</v>
      </c>
      <c r="C1801" s="760" t="s">
        <v>1206</v>
      </c>
      <c r="D1801" s="760"/>
      <c r="E1801" s="256" t="s">
        <v>1034</v>
      </c>
      <c r="F1801" s="292">
        <v>0.22</v>
      </c>
      <c r="G1801" s="120">
        <v>11.02</v>
      </c>
      <c r="H1801" s="94">
        <f>ROUND(F1801*G1801,2)</f>
        <v>2.42</v>
      </c>
    </row>
    <row r="1802" spans="1:8" s="279" customFormat="1" ht="12.75" customHeight="1">
      <c r="A1802" s="762" t="s">
        <v>1016</v>
      </c>
      <c r="B1802" s="763"/>
      <c r="C1802" s="763"/>
      <c r="D1802" s="763"/>
      <c r="E1802" s="763"/>
      <c r="F1802" s="763"/>
      <c r="G1802" s="763"/>
      <c r="H1802" s="764"/>
    </row>
    <row r="1803" spans="1:8" s="230" customFormat="1" ht="25.5" customHeight="1">
      <c r="A1803" s="280">
        <v>1439</v>
      </c>
      <c r="B1803" s="281" t="s">
        <v>1017</v>
      </c>
      <c r="C1803" s="760" t="s">
        <v>1373</v>
      </c>
      <c r="D1803" s="760"/>
      <c r="E1803" s="256" t="s">
        <v>16</v>
      </c>
      <c r="F1803" s="294">
        <v>1</v>
      </c>
      <c r="G1803" s="120">
        <v>2.95</v>
      </c>
      <c r="H1803" s="94">
        <f>ROUND(F1803*G1803,2)</f>
        <v>2.95</v>
      </c>
    </row>
    <row r="1804" spans="1:8" ht="12.75" customHeight="1">
      <c r="A1804" s="280">
        <v>122</v>
      </c>
      <c r="B1804" s="281" t="s">
        <v>1020</v>
      </c>
      <c r="C1804" s="760" t="s">
        <v>1284</v>
      </c>
      <c r="D1804" s="760"/>
      <c r="E1804" s="256" t="s">
        <v>1091</v>
      </c>
      <c r="F1804" s="292">
        <v>6.0000000000000001E-3</v>
      </c>
      <c r="G1804" s="120">
        <v>39.22</v>
      </c>
      <c r="H1804" s="94">
        <f>ROUND(F1804*G1804,2)</f>
        <v>0.24</v>
      </c>
    </row>
    <row r="1805" spans="1:8" ht="12.75" customHeight="1">
      <c r="A1805" s="280">
        <v>20083</v>
      </c>
      <c r="B1805" s="281" t="s">
        <v>1060</v>
      </c>
      <c r="C1805" s="760" t="s">
        <v>1285</v>
      </c>
      <c r="D1805" s="760"/>
      <c r="E1805" s="256" t="s">
        <v>1093</v>
      </c>
      <c r="F1805" s="292">
        <v>2E-3</v>
      </c>
      <c r="G1805" s="120">
        <v>39.49</v>
      </c>
      <c r="H1805" s="94">
        <f>ROUND(F1805*G1805,2)</f>
        <v>0.08</v>
      </c>
    </row>
    <row r="1806" spans="1:8" s="172" customFormat="1" ht="12.75" customHeight="1" thickBot="1">
      <c r="A1806" s="199"/>
      <c r="B1806" s="200"/>
      <c r="C1806" s="805"/>
      <c r="D1806" s="805"/>
      <c r="E1806" s="200"/>
      <c r="F1806" s="200"/>
      <c r="G1806" s="201"/>
      <c r="H1806" s="184"/>
    </row>
    <row r="1807" spans="1:8" s="88" customFormat="1" ht="5.0999999999999996" customHeight="1" thickBot="1">
      <c r="A1807" s="806"/>
      <c r="B1807" s="807"/>
      <c r="C1807" s="807"/>
      <c r="D1807" s="807"/>
      <c r="E1807" s="807"/>
      <c r="F1807" s="807"/>
      <c r="G1807" s="807"/>
      <c r="H1807" s="808"/>
    </row>
    <row r="1808" spans="1:8" s="180" customFormat="1" ht="12.75" customHeight="1">
      <c r="A1808" s="753" t="s">
        <v>970</v>
      </c>
      <c r="B1808" s="754"/>
      <c r="C1808" s="754"/>
      <c r="D1808" s="754"/>
      <c r="E1808" s="754"/>
      <c r="F1808" s="754"/>
      <c r="G1808" s="754"/>
      <c r="H1808" s="121">
        <f>SUM(H1800:H1805)</f>
        <v>8.7199999999999989</v>
      </c>
    </row>
    <row r="1809" spans="1:8" s="180" customFormat="1" ht="12.75" customHeight="1">
      <c r="A1809" s="755" t="s">
        <v>969</v>
      </c>
      <c r="B1809" s="756"/>
      <c r="C1809" s="756"/>
      <c r="D1809" s="756"/>
      <c r="E1809" s="756"/>
      <c r="F1809" s="756"/>
      <c r="G1809" s="756"/>
      <c r="H1809" s="94">
        <f>H1810-H1808</f>
        <v>2.1799999999999997</v>
      </c>
    </row>
    <row r="1810" spans="1:8" s="180" customFormat="1" ht="12.75" customHeight="1" thickBot="1">
      <c r="A1810" s="757" t="s">
        <v>968</v>
      </c>
      <c r="B1810" s="758"/>
      <c r="C1810" s="758"/>
      <c r="D1810" s="758"/>
      <c r="E1810" s="758"/>
      <c r="F1810" s="758"/>
      <c r="G1810" s="758"/>
      <c r="H1810" s="107">
        <f>H1808*1.25</f>
        <v>10.899999999999999</v>
      </c>
    </row>
    <row r="1811" spans="1:8" s="180" customFormat="1" ht="14.25" customHeight="1" thickBot="1">
      <c r="A1811" s="298"/>
      <c r="B1811" s="298"/>
      <c r="C1811" s="298"/>
      <c r="D1811" s="298"/>
      <c r="E1811" s="298"/>
      <c r="F1811" s="298"/>
      <c r="G1811" s="298"/>
      <c r="H1811" s="299"/>
    </row>
    <row r="1812" spans="1:8" s="88" customFormat="1" ht="25.5" customHeight="1">
      <c r="A1812" s="188" t="s">
        <v>944</v>
      </c>
      <c r="B1812" s="774" t="s">
        <v>1374</v>
      </c>
      <c r="C1812" s="774"/>
      <c r="D1812" s="774"/>
      <c r="E1812" s="774"/>
      <c r="F1812" s="774"/>
      <c r="G1812" s="774"/>
      <c r="H1812" s="189" t="s">
        <v>16</v>
      </c>
    </row>
    <row r="1813" spans="1:8" s="88" customFormat="1" ht="25.5" customHeight="1" thickBot="1">
      <c r="A1813" s="84" t="s">
        <v>989</v>
      </c>
      <c r="B1813" s="190" t="s">
        <v>14</v>
      </c>
      <c r="C1813" s="825" t="s">
        <v>15</v>
      </c>
      <c r="D1813" s="825"/>
      <c r="E1813" s="191" t="s">
        <v>16</v>
      </c>
      <c r="F1813" s="191" t="s">
        <v>17</v>
      </c>
      <c r="G1813" s="191" t="s">
        <v>990</v>
      </c>
      <c r="H1813" s="192" t="s">
        <v>991</v>
      </c>
    </row>
    <row r="1814" spans="1:8" s="88" customFormat="1" ht="12.75" customHeight="1">
      <c r="A1814" s="776" t="s">
        <v>1032</v>
      </c>
      <c r="B1814" s="777"/>
      <c r="C1814" s="777"/>
      <c r="D1814" s="777"/>
      <c r="E1814" s="777"/>
      <c r="F1814" s="777"/>
      <c r="G1814" s="777"/>
      <c r="H1814" s="778"/>
    </row>
    <row r="1815" spans="1:8" ht="12.75" customHeight="1">
      <c r="A1815" s="280">
        <v>88267</v>
      </c>
      <c r="B1815" s="281" t="s">
        <v>993</v>
      </c>
      <c r="C1815" s="760" t="s">
        <v>1146</v>
      </c>
      <c r="D1815" s="760"/>
      <c r="E1815" s="256" t="s">
        <v>1034</v>
      </c>
      <c r="F1815" s="291">
        <v>0.42</v>
      </c>
      <c r="G1815" s="120">
        <v>13.77</v>
      </c>
      <c r="H1815" s="94">
        <f>ROUND(F1815*G1815,2)</f>
        <v>5.78</v>
      </c>
    </row>
    <row r="1816" spans="1:8" ht="12.75" customHeight="1">
      <c r="A1816" s="280">
        <v>88316</v>
      </c>
      <c r="B1816" s="281" t="s">
        <v>995</v>
      </c>
      <c r="C1816" s="760" t="s">
        <v>1206</v>
      </c>
      <c r="D1816" s="760"/>
      <c r="E1816" s="256" t="s">
        <v>1034</v>
      </c>
      <c r="F1816" s="292">
        <v>0.42</v>
      </c>
      <c r="G1816" s="120">
        <v>11.02</v>
      </c>
      <c r="H1816" s="94">
        <f>ROUND(F1816*G1816,2)</f>
        <v>4.63</v>
      </c>
    </row>
    <row r="1817" spans="1:8" s="279" customFormat="1" ht="12.75" customHeight="1">
      <c r="A1817" s="762" t="s">
        <v>1016</v>
      </c>
      <c r="B1817" s="763"/>
      <c r="C1817" s="763"/>
      <c r="D1817" s="763"/>
      <c r="E1817" s="763"/>
      <c r="F1817" s="763"/>
      <c r="G1817" s="763"/>
      <c r="H1817" s="764"/>
    </row>
    <row r="1818" spans="1:8" s="230" customFormat="1" ht="25.5" customHeight="1">
      <c r="A1818" s="280">
        <v>1427</v>
      </c>
      <c r="B1818" s="281" t="s">
        <v>1017</v>
      </c>
      <c r="C1818" s="760" t="s">
        <v>1375</v>
      </c>
      <c r="D1818" s="760"/>
      <c r="E1818" s="256" t="s">
        <v>16</v>
      </c>
      <c r="F1818" s="294">
        <v>1</v>
      </c>
      <c r="G1818" s="120">
        <v>5.78</v>
      </c>
      <c r="H1818" s="94">
        <f>ROUND(F1818*G1818,2)</f>
        <v>5.78</v>
      </c>
    </row>
    <row r="1819" spans="1:8" ht="12.75" customHeight="1">
      <c r="A1819" s="280">
        <v>122</v>
      </c>
      <c r="B1819" s="281" t="s">
        <v>1020</v>
      </c>
      <c r="C1819" s="760" t="s">
        <v>1284</v>
      </c>
      <c r="D1819" s="760"/>
      <c r="E1819" s="256" t="s">
        <v>1091</v>
      </c>
      <c r="F1819" s="292">
        <v>1.2E-2</v>
      </c>
      <c r="G1819" s="120">
        <v>39.22</v>
      </c>
      <c r="H1819" s="94">
        <f>ROUND(F1819*G1819,2)</f>
        <v>0.47</v>
      </c>
    </row>
    <row r="1820" spans="1:8" ht="12.75" customHeight="1">
      <c r="A1820" s="280">
        <v>20083</v>
      </c>
      <c r="B1820" s="281" t="s">
        <v>1060</v>
      </c>
      <c r="C1820" s="760" t="s">
        <v>1285</v>
      </c>
      <c r="D1820" s="760"/>
      <c r="E1820" s="256" t="s">
        <v>1093</v>
      </c>
      <c r="F1820" s="292">
        <v>4.0000000000000001E-3</v>
      </c>
      <c r="G1820" s="120">
        <v>39.49</v>
      </c>
      <c r="H1820" s="94">
        <f>ROUND(F1820*G1820,2)</f>
        <v>0.16</v>
      </c>
    </row>
    <row r="1821" spans="1:8" s="172" customFormat="1" ht="12.75" customHeight="1" thickBot="1">
      <c r="A1821" s="199"/>
      <c r="B1821" s="200"/>
      <c r="C1821" s="805"/>
      <c r="D1821" s="805"/>
      <c r="E1821" s="200"/>
      <c r="F1821" s="200"/>
      <c r="G1821" s="201"/>
      <c r="H1821" s="184"/>
    </row>
    <row r="1822" spans="1:8" s="88" customFormat="1" ht="5.0999999999999996" customHeight="1" thickBot="1">
      <c r="A1822" s="806"/>
      <c r="B1822" s="807"/>
      <c r="C1822" s="807"/>
      <c r="D1822" s="807"/>
      <c r="E1822" s="807"/>
      <c r="F1822" s="807"/>
      <c r="G1822" s="807"/>
      <c r="H1822" s="808"/>
    </row>
    <row r="1823" spans="1:8" s="180" customFormat="1" ht="12.75" customHeight="1">
      <c r="A1823" s="753" t="s">
        <v>970</v>
      </c>
      <c r="B1823" s="754"/>
      <c r="C1823" s="754"/>
      <c r="D1823" s="754"/>
      <c r="E1823" s="754"/>
      <c r="F1823" s="754"/>
      <c r="G1823" s="754"/>
      <c r="H1823" s="121">
        <f>SUM(H1815:H1820)</f>
        <v>16.82</v>
      </c>
    </row>
    <row r="1824" spans="1:8" s="180" customFormat="1" ht="12.75" customHeight="1">
      <c r="A1824" s="755" t="s">
        <v>969</v>
      </c>
      <c r="B1824" s="756"/>
      <c r="C1824" s="756"/>
      <c r="D1824" s="756"/>
      <c r="E1824" s="756"/>
      <c r="F1824" s="756"/>
      <c r="G1824" s="756"/>
      <c r="H1824" s="94">
        <f>H1825-H1823</f>
        <v>4.2049999999999983</v>
      </c>
    </row>
    <row r="1825" spans="1:8" s="180" customFormat="1" ht="12.75" customHeight="1" thickBot="1">
      <c r="A1825" s="757" t="s">
        <v>968</v>
      </c>
      <c r="B1825" s="758"/>
      <c r="C1825" s="758"/>
      <c r="D1825" s="758"/>
      <c r="E1825" s="758"/>
      <c r="F1825" s="758"/>
      <c r="G1825" s="758"/>
      <c r="H1825" s="107">
        <f>H1823*1.25</f>
        <v>21.024999999999999</v>
      </c>
    </row>
    <row r="1826" spans="1:8" s="172" customFormat="1" ht="12.75" customHeight="1" thickBot="1">
      <c r="A1826" s="108"/>
      <c r="B1826" s="109"/>
      <c r="C1826" s="108"/>
      <c r="D1826" s="108"/>
      <c r="E1826" s="108"/>
      <c r="F1826" s="108"/>
      <c r="G1826" s="108"/>
      <c r="H1826" s="119"/>
    </row>
    <row r="1827" spans="1:8" ht="27.75" customHeight="1">
      <c r="A1827" s="188" t="s">
        <v>663</v>
      </c>
      <c r="B1827" s="774" t="s">
        <v>1376</v>
      </c>
      <c r="C1827" s="774"/>
      <c r="D1827" s="774"/>
      <c r="E1827" s="774"/>
      <c r="F1827" s="774"/>
      <c r="G1827" s="774"/>
      <c r="H1827" s="189" t="s">
        <v>16</v>
      </c>
    </row>
    <row r="1828" spans="1:8" ht="23.25" thickBot="1">
      <c r="A1828" s="84" t="s">
        <v>989</v>
      </c>
      <c r="B1828" s="190" t="s">
        <v>14</v>
      </c>
      <c r="C1828" s="825" t="s">
        <v>15</v>
      </c>
      <c r="D1828" s="825"/>
      <c r="E1828" s="191" t="s">
        <v>16</v>
      </c>
      <c r="F1828" s="191" t="s">
        <v>17</v>
      </c>
      <c r="G1828" s="191" t="s">
        <v>990</v>
      </c>
      <c r="H1828" s="192" t="s">
        <v>991</v>
      </c>
    </row>
    <row r="1829" spans="1:8" ht="13.5">
      <c r="A1829" s="776" t="s">
        <v>1032</v>
      </c>
      <c r="B1829" s="777"/>
      <c r="C1829" s="777"/>
      <c r="D1829" s="777"/>
      <c r="E1829" s="777"/>
      <c r="F1829" s="777"/>
      <c r="G1829" s="777"/>
      <c r="H1829" s="778"/>
    </row>
    <row r="1830" spans="1:8">
      <c r="A1830" s="280">
        <v>88264</v>
      </c>
      <c r="B1830" s="281" t="s">
        <v>993</v>
      </c>
      <c r="C1830" s="760" t="s">
        <v>1056</v>
      </c>
      <c r="D1830" s="760"/>
      <c r="E1830" s="256" t="s">
        <v>1034</v>
      </c>
      <c r="F1830" s="291">
        <v>24</v>
      </c>
      <c r="G1830" s="120">
        <v>13.77</v>
      </c>
      <c r="H1830" s="94">
        <f>ROUND(F1830*G1830,2)</f>
        <v>330.48</v>
      </c>
    </row>
    <row r="1831" spans="1:8">
      <c r="A1831" s="280">
        <v>88316</v>
      </c>
      <c r="B1831" s="281" t="s">
        <v>995</v>
      </c>
      <c r="C1831" s="760" t="s">
        <v>1206</v>
      </c>
      <c r="D1831" s="760"/>
      <c r="E1831" s="256" t="s">
        <v>1034</v>
      </c>
      <c r="F1831" s="292">
        <v>24</v>
      </c>
      <c r="G1831" s="120">
        <v>11.02</v>
      </c>
      <c r="H1831" s="94">
        <f>ROUND(F1831*G1831,2)</f>
        <v>264.48</v>
      </c>
    </row>
    <row r="1832" spans="1:8" ht="13.5">
      <c r="A1832" s="762" t="s">
        <v>1016</v>
      </c>
      <c r="B1832" s="763"/>
      <c r="C1832" s="763"/>
      <c r="D1832" s="763"/>
      <c r="E1832" s="763"/>
      <c r="F1832" s="763"/>
      <c r="G1832" s="763"/>
      <c r="H1832" s="764"/>
    </row>
    <row r="1833" spans="1:8">
      <c r="A1833" s="280">
        <v>12034</v>
      </c>
      <c r="B1833" s="281" t="s">
        <v>1017</v>
      </c>
      <c r="C1833" s="760" t="s">
        <v>1377</v>
      </c>
      <c r="D1833" s="760"/>
      <c r="E1833" s="256" t="s">
        <v>16</v>
      </c>
      <c r="F1833" s="294">
        <v>1</v>
      </c>
      <c r="G1833" s="120">
        <v>3.55</v>
      </c>
      <c r="H1833" s="94">
        <f>ROUND(F1833*G1833,2)</f>
        <v>3.55</v>
      </c>
    </row>
    <row r="1834" spans="1:8">
      <c r="A1834" s="280">
        <v>21128</v>
      </c>
      <c r="B1834" s="281" t="s">
        <v>1020</v>
      </c>
      <c r="C1834" s="760" t="s">
        <v>1378</v>
      </c>
      <c r="D1834" s="760"/>
      <c r="E1834" s="256" t="s">
        <v>958</v>
      </c>
      <c r="F1834" s="294">
        <v>2.4</v>
      </c>
      <c r="G1834" s="120">
        <v>5.32</v>
      </c>
      <c r="H1834" s="94">
        <f>ROUND(F1834*G1834,2)</f>
        <v>12.77</v>
      </c>
    </row>
    <row r="1835" spans="1:8">
      <c r="A1835" s="300" t="s">
        <v>1379</v>
      </c>
      <c r="B1835" s="281" t="s">
        <v>1060</v>
      </c>
      <c r="C1835" s="760" t="s">
        <v>1380</v>
      </c>
      <c r="D1835" s="760"/>
      <c r="E1835" s="256" t="s">
        <v>16</v>
      </c>
      <c r="F1835" s="294">
        <v>6</v>
      </c>
      <c r="G1835" s="120">
        <v>0.86</v>
      </c>
      <c r="H1835" s="94">
        <f>ROUND(F1835*G1835,2)</f>
        <v>5.16</v>
      </c>
    </row>
    <row r="1836" spans="1:8">
      <c r="A1836" s="280">
        <v>1891</v>
      </c>
      <c r="B1836" s="281" t="s">
        <v>1062</v>
      </c>
      <c r="C1836" s="760" t="s">
        <v>1381</v>
      </c>
      <c r="D1836" s="760"/>
      <c r="E1836" s="256" t="s">
        <v>16</v>
      </c>
      <c r="F1836" s="294">
        <v>1</v>
      </c>
      <c r="G1836" s="120">
        <v>1.46</v>
      </c>
      <c r="H1836" s="94">
        <f>ROUND(F1836*G1836,2)</f>
        <v>1.46</v>
      </c>
    </row>
    <row r="1837" spans="1:8">
      <c r="A1837" s="280">
        <v>1879</v>
      </c>
      <c r="B1837" s="281" t="s">
        <v>1064</v>
      </c>
      <c r="C1837" s="760" t="s">
        <v>1382</v>
      </c>
      <c r="D1837" s="760"/>
      <c r="E1837" s="256" t="s">
        <v>16</v>
      </c>
      <c r="F1837" s="294">
        <v>1</v>
      </c>
      <c r="G1837" s="120">
        <v>2.5299999999999998</v>
      </c>
      <c r="H1837" s="94">
        <f t="shared" ref="H1837:H1846" si="12">ROUND(F1837*G1837,2)</f>
        <v>2.5299999999999998</v>
      </c>
    </row>
    <row r="1838" spans="1:8">
      <c r="A1838" s="300" t="s">
        <v>1383</v>
      </c>
      <c r="B1838" s="281" t="s">
        <v>1103</v>
      </c>
      <c r="C1838" s="760" t="s">
        <v>1384</v>
      </c>
      <c r="D1838" s="760"/>
      <c r="E1838" s="256" t="s">
        <v>16</v>
      </c>
      <c r="F1838" s="294">
        <v>2</v>
      </c>
      <c r="G1838" s="120">
        <v>0.93</v>
      </c>
      <c r="H1838" s="94">
        <f t="shared" si="12"/>
        <v>1.86</v>
      </c>
    </row>
    <row r="1839" spans="1:8">
      <c r="A1839" s="280">
        <v>1072</v>
      </c>
      <c r="B1839" s="281" t="s">
        <v>1106</v>
      </c>
      <c r="C1839" s="760" t="s">
        <v>1385</v>
      </c>
      <c r="D1839" s="760"/>
      <c r="E1839" s="256" t="s">
        <v>16</v>
      </c>
      <c r="F1839" s="294">
        <v>1</v>
      </c>
      <c r="G1839" s="120">
        <v>63.99</v>
      </c>
      <c r="H1839" s="94">
        <f t="shared" si="12"/>
        <v>63.99</v>
      </c>
    </row>
    <row r="1840" spans="1:8">
      <c r="A1840" s="280">
        <v>2674</v>
      </c>
      <c r="B1840" s="281" t="s">
        <v>1108</v>
      </c>
      <c r="C1840" s="760" t="s">
        <v>1386</v>
      </c>
      <c r="D1840" s="760"/>
      <c r="E1840" s="256" t="s">
        <v>16</v>
      </c>
      <c r="F1840" s="294">
        <v>1.5</v>
      </c>
      <c r="G1840" s="120">
        <v>2.13</v>
      </c>
      <c r="H1840" s="94">
        <f t="shared" si="12"/>
        <v>3.2</v>
      </c>
    </row>
    <row r="1841" spans="1:8">
      <c r="A1841" s="280">
        <v>2370</v>
      </c>
      <c r="B1841" s="281" t="s">
        <v>1110</v>
      </c>
      <c r="C1841" s="760" t="s">
        <v>1387</v>
      </c>
      <c r="D1841" s="760"/>
      <c r="E1841" s="256" t="s">
        <v>16</v>
      </c>
      <c r="F1841" s="294">
        <v>1</v>
      </c>
      <c r="G1841" s="120">
        <v>7.05</v>
      </c>
      <c r="H1841" s="94">
        <f t="shared" si="12"/>
        <v>7.05</v>
      </c>
    </row>
    <row r="1842" spans="1:8">
      <c r="A1842" s="300" t="s">
        <v>1388</v>
      </c>
      <c r="B1842" s="281" t="s">
        <v>1112</v>
      </c>
      <c r="C1842" s="760" t="s">
        <v>1389</v>
      </c>
      <c r="D1842" s="760"/>
      <c r="E1842" s="256" t="s">
        <v>16</v>
      </c>
      <c r="F1842" s="294">
        <v>2.5</v>
      </c>
      <c r="G1842" s="120">
        <v>4.0199999999999996</v>
      </c>
      <c r="H1842" s="94">
        <f t="shared" si="12"/>
        <v>10.050000000000001</v>
      </c>
    </row>
    <row r="1843" spans="1:8">
      <c r="A1843" s="280">
        <v>425</v>
      </c>
      <c r="B1843" s="281" t="s">
        <v>1114</v>
      </c>
      <c r="C1843" s="760" t="s">
        <v>1390</v>
      </c>
      <c r="D1843" s="760"/>
      <c r="E1843" s="256" t="s">
        <v>16</v>
      </c>
      <c r="F1843" s="294">
        <v>1</v>
      </c>
      <c r="G1843" s="120">
        <v>2.59</v>
      </c>
      <c r="H1843" s="94">
        <f t="shared" si="12"/>
        <v>2.59</v>
      </c>
    </row>
    <row r="1844" spans="1:8">
      <c r="A1844" s="280">
        <v>3383</v>
      </c>
      <c r="B1844" s="281" t="s">
        <v>1391</v>
      </c>
      <c r="C1844" s="760" t="s">
        <v>1392</v>
      </c>
      <c r="D1844" s="760"/>
      <c r="E1844" s="256" t="s">
        <v>16</v>
      </c>
      <c r="F1844" s="294">
        <v>1</v>
      </c>
      <c r="G1844" s="120">
        <v>22.88</v>
      </c>
      <c r="H1844" s="94">
        <f t="shared" si="12"/>
        <v>22.88</v>
      </c>
    </row>
    <row r="1845" spans="1:8">
      <c r="A1845" s="280">
        <v>4356</v>
      </c>
      <c r="B1845" s="281" t="s">
        <v>1393</v>
      </c>
      <c r="C1845" s="760" t="s">
        <v>1394</v>
      </c>
      <c r="D1845" s="760"/>
      <c r="E1845" s="256" t="s">
        <v>16</v>
      </c>
      <c r="F1845" s="294">
        <v>6</v>
      </c>
      <c r="G1845" s="120">
        <v>0.14000000000000001</v>
      </c>
      <c r="H1845" s="94">
        <f t="shared" si="12"/>
        <v>0.84</v>
      </c>
    </row>
    <row r="1846" spans="1:8">
      <c r="A1846" s="280">
        <v>11058</v>
      </c>
      <c r="B1846" s="281" t="s">
        <v>1395</v>
      </c>
      <c r="C1846" s="760" t="s">
        <v>1396</v>
      </c>
      <c r="D1846" s="760"/>
      <c r="E1846" s="256" t="s">
        <v>16</v>
      </c>
      <c r="F1846" s="294">
        <v>3</v>
      </c>
      <c r="G1846" s="120">
        <v>0.68</v>
      </c>
      <c r="H1846" s="94">
        <f t="shared" si="12"/>
        <v>2.04</v>
      </c>
    </row>
    <row r="1847" spans="1:8" s="172" customFormat="1" ht="12.75" customHeight="1" thickBot="1">
      <c r="A1847" s="199"/>
      <c r="B1847" s="200"/>
      <c r="C1847" s="805"/>
      <c r="D1847" s="805"/>
      <c r="E1847" s="200"/>
      <c r="F1847" s="200"/>
      <c r="G1847" s="201"/>
      <c r="H1847" s="184"/>
    </row>
    <row r="1848" spans="1:8" s="88" customFormat="1" ht="5.0999999999999996" customHeight="1" thickBot="1">
      <c r="A1848" s="806"/>
      <c r="B1848" s="807"/>
      <c r="C1848" s="807"/>
      <c r="D1848" s="807"/>
      <c r="E1848" s="807"/>
      <c r="F1848" s="807"/>
      <c r="G1848" s="807"/>
      <c r="H1848" s="808"/>
    </row>
    <row r="1849" spans="1:8" s="180" customFormat="1" ht="12.75" customHeight="1">
      <c r="A1849" s="753" t="s">
        <v>970</v>
      </c>
      <c r="B1849" s="754"/>
      <c r="C1849" s="754"/>
      <c r="D1849" s="754"/>
      <c r="E1849" s="754"/>
      <c r="F1849" s="754"/>
      <c r="G1849" s="754"/>
      <c r="H1849" s="121">
        <f>SUM(H1830:H1846)</f>
        <v>734.93</v>
      </c>
    </row>
    <row r="1850" spans="1:8" s="180" customFormat="1" ht="12.75" customHeight="1">
      <c r="A1850" s="755" t="s">
        <v>969</v>
      </c>
      <c r="B1850" s="756"/>
      <c r="C1850" s="756"/>
      <c r="D1850" s="756"/>
      <c r="E1850" s="756"/>
      <c r="F1850" s="756"/>
      <c r="G1850" s="756"/>
      <c r="H1850" s="94">
        <f>H1851-H1849</f>
        <v>183.73249999999996</v>
      </c>
    </row>
    <row r="1851" spans="1:8" s="180" customFormat="1" ht="12.75" customHeight="1" thickBot="1">
      <c r="A1851" s="757" t="s">
        <v>968</v>
      </c>
      <c r="B1851" s="758"/>
      <c r="C1851" s="758"/>
      <c r="D1851" s="758"/>
      <c r="E1851" s="758"/>
      <c r="F1851" s="758"/>
      <c r="G1851" s="758"/>
      <c r="H1851" s="107">
        <f>H1849*1.25</f>
        <v>918.66249999999991</v>
      </c>
    </row>
    <row r="1852" spans="1:8" s="172" customFormat="1" ht="12.75" customHeight="1" thickBot="1">
      <c r="A1852" s="108"/>
      <c r="B1852" s="109"/>
      <c r="C1852" s="108"/>
      <c r="D1852" s="108"/>
      <c r="E1852" s="108"/>
      <c r="F1852" s="108"/>
      <c r="G1852" s="108"/>
      <c r="H1852" s="119"/>
    </row>
    <row r="1853" spans="1:8" s="88" customFormat="1" ht="25.5" customHeight="1">
      <c r="A1853" s="188" t="s">
        <v>169</v>
      </c>
      <c r="B1853" s="774" t="s">
        <v>1397</v>
      </c>
      <c r="C1853" s="774"/>
      <c r="D1853" s="774"/>
      <c r="E1853" s="774"/>
      <c r="F1853" s="774"/>
      <c r="G1853" s="774"/>
      <c r="H1853" s="189" t="s">
        <v>16</v>
      </c>
    </row>
    <row r="1854" spans="1:8" s="88" customFormat="1" ht="25.5" customHeight="1" thickBot="1">
      <c r="A1854" s="84" t="s">
        <v>989</v>
      </c>
      <c r="B1854" s="190" t="s">
        <v>14</v>
      </c>
      <c r="C1854" s="825" t="s">
        <v>15</v>
      </c>
      <c r="D1854" s="825"/>
      <c r="E1854" s="191" t="s">
        <v>16</v>
      </c>
      <c r="F1854" s="191" t="s">
        <v>17</v>
      </c>
      <c r="G1854" s="191" t="s">
        <v>990</v>
      </c>
      <c r="H1854" s="192" t="s">
        <v>991</v>
      </c>
    </row>
    <row r="1855" spans="1:8" s="83" customFormat="1" ht="12.75" customHeight="1">
      <c r="A1855" s="776" t="s">
        <v>1032</v>
      </c>
      <c r="B1855" s="777"/>
      <c r="C1855" s="777"/>
      <c r="D1855" s="777"/>
      <c r="E1855" s="777"/>
      <c r="F1855" s="777"/>
      <c r="G1855" s="777"/>
      <c r="H1855" s="778"/>
    </row>
    <row r="1856" spans="1:8" s="172" customFormat="1" ht="12.75" customHeight="1">
      <c r="A1856" s="174">
        <v>88264</v>
      </c>
      <c r="B1856" s="175" t="s">
        <v>993</v>
      </c>
      <c r="C1856" s="829" t="s">
        <v>1056</v>
      </c>
      <c r="D1856" s="829"/>
      <c r="E1856" s="176" t="s">
        <v>1034</v>
      </c>
      <c r="F1856" s="177">
        <v>0.43</v>
      </c>
      <c r="G1856" s="185">
        <v>13.77</v>
      </c>
      <c r="H1856" s="179">
        <f>ROUND(F1856*G1856,2)</f>
        <v>5.92</v>
      </c>
    </row>
    <row r="1857" spans="1:8" s="172" customFormat="1" ht="12.75" customHeight="1">
      <c r="A1857" s="174">
        <v>88247</v>
      </c>
      <c r="B1857" s="175" t="s">
        <v>995</v>
      </c>
      <c r="C1857" s="829" t="s">
        <v>1057</v>
      </c>
      <c r="D1857" s="829"/>
      <c r="E1857" s="198" t="s">
        <v>1034</v>
      </c>
      <c r="F1857" s="177">
        <v>0.43</v>
      </c>
      <c r="G1857" s="185">
        <v>11.3</v>
      </c>
      <c r="H1857" s="179">
        <f>ROUND(F1857*G1857,2)</f>
        <v>4.8600000000000003</v>
      </c>
    </row>
    <row r="1858" spans="1:8" s="88" customFormat="1" ht="12.75" customHeight="1">
      <c r="A1858" s="830" t="s">
        <v>1016</v>
      </c>
      <c r="B1858" s="831"/>
      <c r="C1858" s="831"/>
      <c r="D1858" s="831"/>
      <c r="E1858" s="831"/>
      <c r="F1858" s="831"/>
      <c r="G1858" s="831"/>
      <c r="H1858" s="832"/>
    </row>
    <row r="1859" spans="1:8" s="180" customFormat="1" ht="12.75" customHeight="1">
      <c r="A1859" s="174">
        <v>3459</v>
      </c>
      <c r="B1859" s="175" t="s">
        <v>1017</v>
      </c>
      <c r="C1859" s="829" t="s">
        <v>1397</v>
      </c>
      <c r="D1859" s="829"/>
      <c r="E1859" s="176" t="s">
        <v>16</v>
      </c>
      <c r="F1859" s="177">
        <v>1</v>
      </c>
      <c r="G1859" s="185">
        <v>67.569999999999993</v>
      </c>
      <c r="H1859" s="179">
        <f>ROUND(F1859*G1859,2)</f>
        <v>67.569999999999993</v>
      </c>
    </row>
    <row r="1860" spans="1:8" s="172" customFormat="1" ht="12.75" customHeight="1" thickBot="1">
      <c r="A1860" s="199"/>
      <c r="B1860" s="200"/>
      <c r="C1860" s="805"/>
      <c r="D1860" s="805"/>
      <c r="E1860" s="200"/>
      <c r="F1860" s="200"/>
      <c r="G1860" s="201"/>
      <c r="H1860" s="184"/>
    </row>
    <row r="1861" spans="1:8" s="88" customFormat="1" ht="5.0999999999999996" customHeight="1" thickBot="1">
      <c r="A1861" s="750"/>
      <c r="B1861" s="751"/>
      <c r="C1861" s="751"/>
      <c r="D1861" s="751"/>
      <c r="E1861" s="751"/>
      <c r="F1861" s="751"/>
      <c r="G1861" s="751"/>
      <c r="H1861" s="752"/>
    </row>
    <row r="1862" spans="1:8" s="172" customFormat="1" ht="12.75" customHeight="1">
      <c r="A1862" s="753" t="s">
        <v>970</v>
      </c>
      <c r="B1862" s="754"/>
      <c r="C1862" s="754"/>
      <c r="D1862" s="754"/>
      <c r="E1862" s="754"/>
      <c r="F1862" s="754"/>
      <c r="G1862" s="754"/>
      <c r="H1862" s="121">
        <f>SUM(H1856:H1859)</f>
        <v>78.349999999999994</v>
      </c>
    </row>
    <row r="1863" spans="1:8" s="172" customFormat="1" ht="12.75" customHeight="1">
      <c r="A1863" s="755" t="s">
        <v>969</v>
      </c>
      <c r="B1863" s="756"/>
      <c r="C1863" s="756"/>
      <c r="D1863" s="756"/>
      <c r="E1863" s="756"/>
      <c r="F1863" s="756"/>
      <c r="G1863" s="756"/>
      <c r="H1863" s="187">
        <f>H1864-H1862</f>
        <v>19.587500000000006</v>
      </c>
    </row>
    <row r="1864" spans="1:8" s="172" customFormat="1" ht="12.75" customHeight="1" thickBot="1">
      <c r="A1864" s="757" t="s">
        <v>968</v>
      </c>
      <c r="B1864" s="758"/>
      <c r="C1864" s="758"/>
      <c r="D1864" s="758"/>
      <c r="E1864" s="758"/>
      <c r="F1864" s="758"/>
      <c r="G1864" s="758"/>
      <c r="H1864" s="107">
        <f>H1862*1.25</f>
        <v>97.9375</v>
      </c>
    </row>
    <row r="1865" spans="1:8" s="172" customFormat="1" ht="12.75" customHeight="1" thickBot="1">
      <c r="A1865" s="108"/>
      <c r="B1865" s="109"/>
      <c r="C1865" s="108"/>
      <c r="D1865" s="108"/>
      <c r="E1865" s="108"/>
      <c r="F1865" s="108"/>
      <c r="G1865" s="108"/>
      <c r="H1865" s="119"/>
    </row>
    <row r="1866" spans="1:8" s="88" customFormat="1" ht="25.5" customHeight="1">
      <c r="A1866" s="188" t="s">
        <v>170</v>
      </c>
      <c r="B1866" s="774" t="s">
        <v>1398</v>
      </c>
      <c r="C1866" s="774"/>
      <c r="D1866" s="774"/>
      <c r="E1866" s="774"/>
      <c r="F1866" s="774"/>
      <c r="G1866" s="774"/>
      <c r="H1866" s="189" t="s">
        <v>16</v>
      </c>
    </row>
    <row r="1867" spans="1:8" s="88" customFormat="1" ht="25.5" customHeight="1" thickBot="1">
      <c r="A1867" s="84" t="s">
        <v>989</v>
      </c>
      <c r="B1867" s="190" t="s">
        <v>14</v>
      </c>
      <c r="C1867" s="825" t="s">
        <v>15</v>
      </c>
      <c r="D1867" s="825"/>
      <c r="E1867" s="191" t="s">
        <v>16</v>
      </c>
      <c r="F1867" s="191" t="s">
        <v>17</v>
      </c>
      <c r="G1867" s="191" t="s">
        <v>990</v>
      </c>
      <c r="H1867" s="192" t="s">
        <v>991</v>
      </c>
    </row>
    <row r="1868" spans="1:8" s="83" customFormat="1" ht="12.75" customHeight="1">
      <c r="A1868" s="776" t="s">
        <v>1032</v>
      </c>
      <c r="B1868" s="777"/>
      <c r="C1868" s="777"/>
      <c r="D1868" s="777"/>
      <c r="E1868" s="777"/>
      <c r="F1868" s="777"/>
      <c r="G1868" s="777"/>
      <c r="H1868" s="778"/>
    </row>
    <row r="1869" spans="1:8" s="172" customFormat="1" ht="12.75" customHeight="1">
      <c r="A1869" s="174">
        <v>88264</v>
      </c>
      <c r="B1869" s="175" t="s">
        <v>993</v>
      </c>
      <c r="C1869" s="829" t="s">
        <v>1056</v>
      </c>
      <c r="D1869" s="829"/>
      <c r="E1869" s="176" t="s">
        <v>1034</v>
      </c>
      <c r="F1869" s="177">
        <v>1</v>
      </c>
      <c r="G1869" s="185">
        <v>13.77</v>
      </c>
      <c r="H1869" s="179">
        <f>ROUND(F1869*G1869,2)</f>
        <v>13.77</v>
      </c>
    </row>
    <row r="1870" spans="1:8" s="172" customFormat="1" ht="12.75" customHeight="1">
      <c r="A1870" s="174">
        <v>88247</v>
      </c>
      <c r="B1870" s="175" t="s">
        <v>995</v>
      </c>
      <c r="C1870" s="829" t="s">
        <v>1057</v>
      </c>
      <c r="D1870" s="829"/>
      <c r="E1870" s="198" t="s">
        <v>1034</v>
      </c>
      <c r="F1870" s="177">
        <v>1</v>
      </c>
      <c r="G1870" s="185">
        <v>11.3</v>
      </c>
      <c r="H1870" s="179">
        <f>ROUND(F1870*G1870,2)</f>
        <v>11.3</v>
      </c>
    </row>
    <row r="1871" spans="1:8" s="88" customFormat="1" ht="12.75" customHeight="1">
      <c r="A1871" s="830">
        <v>25.89</v>
      </c>
      <c r="B1871" s="831"/>
      <c r="C1871" s="831"/>
      <c r="D1871" s="831"/>
      <c r="E1871" s="831"/>
      <c r="F1871" s="831"/>
      <c r="G1871" s="831"/>
      <c r="H1871" s="832"/>
    </row>
    <row r="1872" spans="1:8" s="180" customFormat="1" ht="12.75" customHeight="1">
      <c r="A1872" s="174">
        <v>1877</v>
      </c>
      <c r="B1872" s="175" t="s">
        <v>1017</v>
      </c>
      <c r="C1872" s="829" t="s">
        <v>1398</v>
      </c>
      <c r="D1872" s="829"/>
      <c r="E1872" s="176" t="s">
        <v>16</v>
      </c>
      <c r="F1872" s="177">
        <v>1</v>
      </c>
      <c r="G1872" s="185">
        <v>25.89</v>
      </c>
      <c r="H1872" s="179">
        <f>ROUND(F1872*G1872,2)</f>
        <v>25.89</v>
      </c>
    </row>
    <row r="1873" spans="1:8" s="172" customFormat="1" ht="12.75" customHeight="1" thickBot="1">
      <c r="A1873" s="199"/>
      <c r="B1873" s="200"/>
      <c r="C1873" s="805"/>
      <c r="D1873" s="805"/>
      <c r="E1873" s="200"/>
      <c r="F1873" s="200"/>
      <c r="G1873" s="201"/>
      <c r="H1873" s="184"/>
    </row>
    <row r="1874" spans="1:8" s="88" customFormat="1" ht="5.0999999999999996" customHeight="1" thickBot="1">
      <c r="A1874" s="750"/>
      <c r="B1874" s="751"/>
      <c r="C1874" s="751"/>
      <c r="D1874" s="751"/>
      <c r="E1874" s="751"/>
      <c r="F1874" s="751"/>
      <c r="G1874" s="751"/>
      <c r="H1874" s="752"/>
    </row>
    <row r="1875" spans="1:8" s="172" customFormat="1" ht="12.75" customHeight="1">
      <c r="A1875" s="753" t="s">
        <v>970</v>
      </c>
      <c r="B1875" s="754"/>
      <c r="C1875" s="754"/>
      <c r="D1875" s="754"/>
      <c r="E1875" s="754"/>
      <c r="F1875" s="754"/>
      <c r="G1875" s="754"/>
      <c r="H1875" s="121">
        <f>SUM(H1869:H1872)</f>
        <v>50.96</v>
      </c>
    </row>
    <row r="1876" spans="1:8" s="172" customFormat="1" ht="12.75" customHeight="1">
      <c r="A1876" s="755" t="s">
        <v>969</v>
      </c>
      <c r="B1876" s="756"/>
      <c r="C1876" s="756"/>
      <c r="D1876" s="756"/>
      <c r="E1876" s="756"/>
      <c r="F1876" s="756"/>
      <c r="G1876" s="756"/>
      <c r="H1876" s="187">
        <f>H1877-H1875</f>
        <v>12.740000000000002</v>
      </c>
    </row>
    <row r="1877" spans="1:8" s="172" customFormat="1" ht="12.75" customHeight="1" thickBot="1">
      <c r="A1877" s="757" t="s">
        <v>968</v>
      </c>
      <c r="B1877" s="758"/>
      <c r="C1877" s="758"/>
      <c r="D1877" s="758"/>
      <c r="E1877" s="758"/>
      <c r="F1877" s="758"/>
      <c r="G1877" s="758"/>
      <c r="H1877" s="107">
        <f>H1875*1.25</f>
        <v>63.7</v>
      </c>
    </row>
    <row r="1878" spans="1:8" s="172" customFormat="1" ht="12.75" customHeight="1" thickBot="1">
      <c r="A1878" s="108"/>
      <c r="B1878" s="109"/>
      <c r="C1878" s="108"/>
      <c r="D1878" s="108"/>
      <c r="E1878" s="108"/>
      <c r="F1878" s="108"/>
      <c r="G1878" s="108"/>
      <c r="H1878" s="119"/>
    </row>
    <row r="1879" spans="1:8" s="88" customFormat="1" ht="25.5" customHeight="1">
      <c r="A1879" s="188" t="s">
        <v>171</v>
      </c>
      <c r="B1879" s="774" t="s">
        <v>1399</v>
      </c>
      <c r="C1879" s="774"/>
      <c r="D1879" s="774"/>
      <c r="E1879" s="774"/>
      <c r="F1879" s="774"/>
      <c r="G1879" s="774"/>
      <c r="H1879" s="189" t="s">
        <v>16</v>
      </c>
    </row>
    <row r="1880" spans="1:8" s="88" customFormat="1" ht="25.5" customHeight="1" thickBot="1">
      <c r="A1880" s="84" t="s">
        <v>989</v>
      </c>
      <c r="B1880" s="190" t="s">
        <v>14</v>
      </c>
      <c r="C1880" s="825" t="s">
        <v>15</v>
      </c>
      <c r="D1880" s="825"/>
      <c r="E1880" s="191" t="s">
        <v>16</v>
      </c>
      <c r="F1880" s="191" t="s">
        <v>17</v>
      </c>
      <c r="G1880" s="191" t="s">
        <v>990</v>
      </c>
      <c r="H1880" s="192" t="s">
        <v>991</v>
      </c>
    </row>
    <row r="1881" spans="1:8" s="83" customFormat="1" ht="12.75" customHeight="1">
      <c r="A1881" s="776" t="s">
        <v>1032</v>
      </c>
      <c r="B1881" s="777"/>
      <c r="C1881" s="777"/>
      <c r="D1881" s="777"/>
      <c r="E1881" s="777"/>
      <c r="F1881" s="777"/>
      <c r="G1881" s="777"/>
      <c r="H1881" s="778"/>
    </row>
    <row r="1882" spans="1:8" s="230" customFormat="1" ht="12.75" customHeight="1">
      <c r="A1882" s="174">
        <v>88264</v>
      </c>
      <c r="B1882" s="175" t="s">
        <v>993</v>
      </c>
      <c r="C1882" s="829" t="s">
        <v>1056</v>
      </c>
      <c r="D1882" s="829"/>
      <c r="E1882" s="228" t="s">
        <v>1034</v>
      </c>
      <c r="F1882" s="229">
        <v>7.0000000000000007E-2</v>
      </c>
      <c r="G1882" s="226">
        <v>13.77</v>
      </c>
      <c r="H1882" s="227">
        <f>ROUND(F1882*G1882,2)</f>
        <v>0.96</v>
      </c>
    </row>
    <row r="1883" spans="1:8" s="230" customFormat="1" ht="12.75" customHeight="1">
      <c r="A1883" s="232">
        <v>88316</v>
      </c>
      <c r="B1883" s="233" t="s">
        <v>995</v>
      </c>
      <c r="C1883" s="837" t="s">
        <v>1400</v>
      </c>
      <c r="D1883" s="837"/>
      <c r="E1883" s="228" t="s">
        <v>1034</v>
      </c>
      <c r="F1883" s="229">
        <v>7.0000000000000007E-2</v>
      </c>
      <c r="G1883" s="226">
        <v>11.02</v>
      </c>
      <c r="H1883" s="227">
        <f>ROUND(F1883*G1883,2)</f>
        <v>0.77</v>
      </c>
    </row>
    <row r="1884" spans="1:8" s="231" customFormat="1" ht="12.75" customHeight="1">
      <c r="A1884" s="838" t="s">
        <v>1016</v>
      </c>
      <c r="B1884" s="839"/>
      <c r="C1884" s="839"/>
      <c r="D1884" s="839"/>
      <c r="E1884" s="839"/>
      <c r="F1884" s="839"/>
      <c r="G1884" s="839"/>
      <c r="H1884" s="840"/>
    </row>
    <row r="1885" spans="1:8" s="230" customFormat="1" ht="12.75" customHeight="1">
      <c r="A1885" s="232">
        <v>1902</v>
      </c>
      <c r="B1885" s="233" t="s">
        <v>1017</v>
      </c>
      <c r="C1885" s="837" t="s">
        <v>1401</v>
      </c>
      <c r="D1885" s="837"/>
      <c r="E1885" s="228" t="s">
        <v>16</v>
      </c>
      <c r="F1885" s="229">
        <v>1</v>
      </c>
      <c r="G1885" s="226">
        <v>3.11</v>
      </c>
      <c r="H1885" s="227">
        <f>ROUND(F1885*G1885,2)</f>
        <v>3.11</v>
      </c>
    </row>
    <row r="1886" spans="1:8" s="230" customFormat="1" ht="12.75" customHeight="1" thickBot="1">
      <c r="A1886" s="239"/>
      <c r="B1886" s="240"/>
      <c r="C1886" s="836"/>
      <c r="D1886" s="836"/>
      <c r="E1886" s="241"/>
      <c r="F1886" s="241"/>
      <c r="G1886" s="242"/>
      <c r="H1886" s="221"/>
    </row>
    <row r="1887" spans="1:8" s="88" customFormat="1" ht="5.0999999999999996" customHeight="1" thickBot="1">
      <c r="A1887" s="750"/>
      <c r="B1887" s="751"/>
      <c r="C1887" s="751"/>
      <c r="D1887" s="751"/>
      <c r="E1887" s="751"/>
      <c r="F1887" s="751"/>
      <c r="G1887" s="751"/>
      <c r="H1887" s="752"/>
    </row>
    <row r="1888" spans="1:8" s="180" customFormat="1" ht="12.75" customHeight="1">
      <c r="A1888" s="753" t="s">
        <v>970</v>
      </c>
      <c r="B1888" s="754"/>
      <c r="C1888" s="754"/>
      <c r="D1888" s="754"/>
      <c r="E1888" s="754"/>
      <c r="F1888" s="754"/>
      <c r="G1888" s="754"/>
      <c r="H1888" s="121">
        <f>SUM(H1882:H1885)</f>
        <v>4.84</v>
      </c>
    </row>
    <row r="1889" spans="1:8" s="180" customFormat="1" ht="12.75" customHeight="1">
      <c r="A1889" s="755" t="s">
        <v>969</v>
      </c>
      <c r="B1889" s="756"/>
      <c r="C1889" s="756"/>
      <c r="D1889" s="756"/>
      <c r="E1889" s="756"/>
      <c r="F1889" s="756"/>
      <c r="G1889" s="756"/>
      <c r="H1889" s="187">
        <f>H1890-H1888</f>
        <v>1.21</v>
      </c>
    </row>
    <row r="1890" spans="1:8" s="180" customFormat="1" ht="12.75" customHeight="1" thickBot="1">
      <c r="A1890" s="757" t="s">
        <v>968</v>
      </c>
      <c r="B1890" s="758"/>
      <c r="C1890" s="758"/>
      <c r="D1890" s="758"/>
      <c r="E1890" s="758"/>
      <c r="F1890" s="758"/>
      <c r="G1890" s="758"/>
      <c r="H1890" s="107">
        <f>H1888*1.25</f>
        <v>6.05</v>
      </c>
    </row>
    <row r="1891" spans="1:8" ht="12.75" customHeight="1" thickBot="1"/>
    <row r="1892" spans="1:8" s="88" customFormat="1" ht="39" customHeight="1">
      <c r="A1892" s="81" t="s">
        <v>168</v>
      </c>
      <c r="B1892" s="783" t="s">
        <v>1402</v>
      </c>
      <c r="C1892" s="784"/>
      <c r="D1892" s="784"/>
      <c r="E1892" s="784"/>
      <c r="F1892" s="784"/>
      <c r="G1892" s="785"/>
      <c r="H1892" s="82" t="s">
        <v>16</v>
      </c>
    </row>
    <row r="1893" spans="1:8" s="88" customFormat="1" ht="25.5" customHeight="1" thickBot="1">
      <c r="A1893" s="84" t="s">
        <v>989</v>
      </c>
      <c r="B1893" s="85" t="s">
        <v>14</v>
      </c>
      <c r="C1893" s="813" t="s">
        <v>15</v>
      </c>
      <c r="D1893" s="813"/>
      <c r="E1893" s="86" t="s">
        <v>16</v>
      </c>
      <c r="F1893" s="86" t="s">
        <v>17</v>
      </c>
      <c r="G1893" s="86" t="s">
        <v>990</v>
      </c>
      <c r="H1893" s="87" t="s">
        <v>991</v>
      </c>
    </row>
    <row r="1894" spans="1:8" s="88" customFormat="1" ht="12.75" customHeight="1">
      <c r="A1894" s="833" t="s">
        <v>1032</v>
      </c>
      <c r="B1894" s="834"/>
      <c r="C1894" s="834"/>
      <c r="D1894" s="834"/>
      <c r="E1894" s="834"/>
      <c r="F1894" s="834"/>
      <c r="G1894" s="834"/>
      <c r="H1894" s="835"/>
    </row>
    <row r="1895" spans="1:8" s="180" customFormat="1" ht="12.75" customHeight="1">
      <c r="A1895" s="174">
        <v>88264</v>
      </c>
      <c r="B1895" s="175" t="s">
        <v>993</v>
      </c>
      <c r="C1895" s="829" t="s">
        <v>1056</v>
      </c>
      <c r="D1895" s="829"/>
      <c r="E1895" s="176" t="s">
        <v>1034</v>
      </c>
      <c r="F1895" s="177">
        <v>1.5</v>
      </c>
      <c r="G1895" s="185">
        <v>13.77</v>
      </c>
      <c r="H1895" s="179">
        <f>ROUND(F1895*G1895,2)</f>
        <v>20.66</v>
      </c>
    </row>
    <row r="1896" spans="1:8" s="180" customFormat="1" ht="12.75" customHeight="1">
      <c r="A1896" s="174">
        <v>88247</v>
      </c>
      <c r="B1896" s="175" t="s">
        <v>995</v>
      </c>
      <c r="C1896" s="829" t="s">
        <v>1057</v>
      </c>
      <c r="D1896" s="829"/>
      <c r="E1896" s="175" t="s">
        <v>1034</v>
      </c>
      <c r="F1896" s="177">
        <v>1.5</v>
      </c>
      <c r="G1896" s="185">
        <v>11.3</v>
      </c>
      <c r="H1896" s="179">
        <f>ROUND(F1896*G1896,2)</f>
        <v>16.95</v>
      </c>
    </row>
    <row r="1897" spans="1:8" s="88" customFormat="1" ht="12.75" customHeight="1">
      <c r="A1897" s="830" t="s">
        <v>1016</v>
      </c>
      <c r="B1897" s="831"/>
      <c r="C1897" s="831"/>
      <c r="D1897" s="831"/>
      <c r="E1897" s="831"/>
      <c r="F1897" s="831"/>
      <c r="G1897" s="831"/>
      <c r="H1897" s="832"/>
    </row>
    <row r="1898" spans="1:8" s="180" customFormat="1" ht="12.75" customHeight="1">
      <c r="A1898" s="174">
        <v>3757</v>
      </c>
      <c r="B1898" s="175" t="s">
        <v>1017</v>
      </c>
      <c r="C1898" s="829" t="s">
        <v>1403</v>
      </c>
      <c r="D1898" s="829"/>
      <c r="E1898" s="175" t="s">
        <v>16</v>
      </c>
      <c r="F1898" s="177">
        <v>1</v>
      </c>
      <c r="G1898" s="185">
        <v>30.89</v>
      </c>
      <c r="H1898" s="179">
        <f>ROUND(F1898*G1898,2)</f>
        <v>30.89</v>
      </c>
    </row>
    <row r="1899" spans="1:8" s="180" customFormat="1" ht="12.75" customHeight="1">
      <c r="A1899" s="174">
        <v>1082</v>
      </c>
      <c r="B1899" s="175" t="s">
        <v>1020</v>
      </c>
      <c r="C1899" s="829" t="s">
        <v>1404</v>
      </c>
      <c r="D1899" s="829"/>
      <c r="E1899" s="175" t="s">
        <v>16</v>
      </c>
      <c r="F1899" s="177">
        <v>1</v>
      </c>
      <c r="G1899" s="185">
        <v>108.96</v>
      </c>
      <c r="H1899" s="179">
        <f>ROUND(F1899*G1899,2)</f>
        <v>108.96</v>
      </c>
    </row>
    <row r="1900" spans="1:8" s="180" customFormat="1" ht="12.75" customHeight="1">
      <c r="A1900" s="174" t="s">
        <v>138</v>
      </c>
      <c r="B1900" s="175" t="s">
        <v>1060</v>
      </c>
      <c r="C1900" s="829" t="s">
        <v>1061</v>
      </c>
      <c r="D1900" s="829"/>
      <c r="E1900" s="175" t="s">
        <v>16</v>
      </c>
      <c r="F1900" s="177">
        <v>1</v>
      </c>
      <c r="G1900" s="185">
        <v>21.38</v>
      </c>
      <c r="H1900" s="179">
        <f>ROUND(F1900*G1900,2)</f>
        <v>21.38</v>
      </c>
    </row>
    <row r="1901" spans="1:8" s="180" customFormat="1" ht="12.75" customHeight="1">
      <c r="A1901" s="174">
        <v>2510</v>
      </c>
      <c r="B1901" s="175" t="s">
        <v>1062</v>
      </c>
      <c r="C1901" s="829" t="s">
        <v>1063</v>
      </c>
      <c r="D1901" s="829"/>
      <c r="E1901" s="175" t="s">
        <v>16</v>
      </c>
      <c r="F1901" s="177">
        <v>1</v>
      </c>
      <c r="G1901" s="185">
        <v>28.63</v>
      </c>
      <c r="H1901" s="179">
        <f>ROUND(F1901*G1901,2)</f>
        <v>28.63</v>
      </c>
    </row>
    <row r="1902" spans="1:8" s="180" customFormat="1" ht="25.5" customHeight="1">
      <c r="A1902" s="174">
        <v>13385</v>
      </c>
      <c r="B1902" s="175" t="s">
        <v>1064</v>
      </c>
      <c r="C1902" s="829" t="s">
        <v>1065</v>
      </c>
      <c r="D1902" s="829"/>
      <c r="E1902" s="176" t="s">
        <v>16</v>
      </c>
      <c r="F1902" s="177">
        <v>1</v>
      </c>
      <c r="G1902" s="185">
        <v>96.14</v>
      </c>
      <c r="H1902" s="179">
        <f>ROUND(F1902*G1902,2)</f>
        <v>96.14</v>
      </c>
    </row>
    <row r="1903" spans="1:8" s="88" customFormat="1" ht="12.75" customHeight="1">
      <c r="A1903" s="830" t="s">
        <v>992</v>
      </c>
      <c r="B1903" s="831"/>
      <c r="C1903" s="831"/>
      <c r="D1903" s="831"/>
      <c r="E1903" s="831"/>
      <c r="F1903" s="831"/>
      <c r="G1903" s="831"/>
      <c r="H1903" s="832"/>
    </row>
    <row r="1904" spans="1:8" s="180" customFormat="1" ht="12.75" customHeight="1">
      <c r="A1904" s="174">
        <v>83478</v>
      </c>
      <c r="B1904" s="175" t="s">
        <v>1066</v>
      </c>
      <c r="C1904" s="829" t="s">
        <v>1067</v>
      </c>
      <c r="D1904" s="829"/>
      <c r="E1904" s="175" t="s">
        <v>16</v>
      </c>
      <c r="F1904" s="177">
        <v>1</v>
      </c>
      <c r="G1904" s="185">
        <v>225.98</v>
      </c>
      <c r="H1904" s="179">
        <f>ROUND(F1904*G1904,2)</f>
        <v>225.98</v>
      </c>
    </row>
    <row r="1905" spans="1:8" s="180" customFormat="1" ht="12.75" customHeight="1" thickBot="1">
      <c r="A1905" s="181"/>
      <c r="B1905" s="182"/>
      <c r="C1905" s="805"/>
      <c r="D1905" s="805"/>
      <c r="E1905" s="182"/>
      <c r="F1905" s="182"/>
      <c r="G1905" s="183"/>
      <c r="H1905" s="184"/>
    </row>
    <row r="1906" spans="1:8" s="88" customFormat="1" ht="5.0999999999999996" customHeight="1" thickBot="1">
      <c r="A1906" s="806"/>
      <c r="B1906" s="807"/>
      <c r="C1906" s="807"/>
      <c r="D1906" s="807"/>
      <c r="E1906" s="807"/>
      <c r="F1906" s="807"/>
      <c r="G1906" s="807"/>
      <c r="H1906" s="808"/>
    </row>
    <row r="1907" spans="1:8" s="172" customFormat="1" ht="12.75" customHeight="1">
      <c r="A1907" s="753" t="s">
        <v>970</v>
      </c>
      <c r="B1907" s="754"/>
      <c r="C1907" s="754"/>
      <c r="D1907" s="754"/>
      <c r="E1907" s="754"/>
      <c r="F1907" s="754"/>
      <c r="G1907" s="754"/>
      <c r="H1907" s="140">
        <f>SUM(H1895:H1904)</f>
        <v>549.58999999999992</v>
      </c>
    </row>
    <row r="1908" spans="1:8" s="172" customFormat="1" ht="12.75" customHeight="1">
      <c r="A1908" s="755" t="s">
        <v>969</v>
      </c>
      <c r="B1908" s="756"/>
      <c r="C1908" s="756"/>
      <c r="D1908" s="756"/>
      <c r="E1908" s="756"/>
      <c r="F1908" s="756"/>
      <c r="G1908" s="756"/>
      <c r="H1908" s="187">
        <f>H1909-H1907</f>
        <v>137.39750000000004</v>
      </c>
    </row>
    <row r="1909" spans="1:8" s="172" customFormat="1" ht="12.75" customHeight="1" thickBot="1">
      <c r="A1909" s="757" t="s">
        <v>968</v>
      </c>
      <c r="B1909" s="758"/>
      <c r="C1909" s="758"/>
      <c r="D1909" s="758"/>
      <c r="E1909" s="758"/>
      <c r="F1909" s="758"/>
      <c r="G1909" s="758"/>
      <c r="H1909" s="107">
        <f>H1907*1.25</f>
        <v>686.98749999999995</v>
      </c>
    </row>
    <row r="1910" spans="1:8" ht="12.75" customHeight="1" thickBot="1"/>
    <row r="1911" spans="1:8" s="88" customFormat="1" ht="25.5" customHeight="1">
      <c r="A1911" s="188" t="s">
        <v>538</v>
      </c>
      <c r="B1911" s="774" t="s">
        <v>1405</v>
      </c>
      <c r="C1911" s="774"/>
      <c r="D1911" s="774"/>
      <c r="E1911" s="774"/>
      <c r="F1911" s="774"/>
      <c r="G1911" s="774"/>
      <c r="H1911" s="189" t="s">
        <v>958</v>
      </c>
    </row>
    <row r="1912" spans="1:8" s="88" customFormat="1" ht="25.5" customHeight="1" thickBot="1">
      <c r="A1912" s="84" t="s">
        <v>989</v>
      </c>
      <c r="B1912" s="190" t="s">
        <v>14</v>
      </c>
      <c r="C1912" s="825" t="s">
        <v>15</v>
      </c>
      <c r="D1912" s="825"/>
      <c r="E1912" s="191" t="s">
        <v>16</v>
      </c>
      <c r="F1912" s="191" t="s">
        <v>17</v>
      </c>
      <c r="G1912" s="191" t="s">
        <v>990</v>
      </c>
      <c r="H1912" s="192" t="s">
        <v>991</v>
      </c>
    </row>
    <row r="1913" spans="1:8" s="83" customFormat="1" ht="12.75" customHeight="1">
      <c r="A1913" s="776" t="s">
        <v>1032</v>
      </c>
      <c r="B1913" s="777"/>
      <c r="C1913" s="777"/>
      <c r="D1913" s="777"/>
      <c r="E1913" s="777"/>
      <c r="F1913" s="777"/>
      <c r="G1913" s="777"/>
      <c r="H1913" s="778"/>
    </row>
    <row r="1914" spans="1:8" s="230" customFormat="1" ht="12.75" customHeight="1">
      <c r="A1914" s="280">
        <v>88267</v>
      </c>
      <c r="B1914" s="281" t="s">
        <v>993</v>
      </c>
      <c r="C1914" s="760" t="s">
        <v>1146</v>
      </c>
      <c r="D1914" s="760"/>
      <c r="E1914" s="144" t="s">
        <v>1034</v>
      </c>
      <c r="F1914" s="238">
        <v>7.3999999999999996E-2</v>
      </c>
      <c r="G1914" s="120">
        <v>13.77</v>
      </c>
      <c r="H1914" s="216">
        <f>ROUND(F1914*G1914,2)</f>
        <v>1.02</v>
      </c>
    </row>
    <row r="1915" spans="1:8" s="230" customFormat="1" ht="12.75" customHeight="1">
      <c r="A1915" s="280">
        <v>88316</v>
      </c>
      <c r="B1915" s="281" t="s">
        <v>995</v>
      </c>
      <c r="C1915" s="760" t="s">
        <v>1206</v>
      </c>
      <c r="D1915" s="760"/>
      <c r="E1915" s="144" t="s">
        <v>1034</v>
      </c>
      <c r="F1915" s="238">
        <v>0.14799999999999999</v>
      </c>
      <c r="G1915" s="120">
        <v>11.02</v>
      </c>
      <c r="H1915" s="216">
        <f>ROUND(F1915*G1915,2)</f>
        <v>1.63</v>
      </c>
    </row>
    <row r="1916" spans="1:8" s="122" customFormat="1" ht="13.5">
      <c r="A1916" s="762" t="s">
        <v>1016</v>
      </c>
      <c r="B1916" s="763"/>
      <c r="C1916" s="763"/>
      <c r="D1916" s="763"/>
      <c r="E1916" s="763"/>
      <c r="F1916" s="763"/>
      <c r="G1916" s="763"/>
      <c r="H1916" s="764"/>
    </row>
    <row r="1917" spans="1:8" s="230" customFormat="1" ht="17.25" customHeight="1">
      <c r="A1917" s="244" t="s">
        <v>138</v>
      </c>
      <c r="B1917" s="243" t="s">
        <v>1017</v>
      </c>
      <c r="C1917" s="760" t="s">
        <v>1406</v>
      </c>
      <c r="D1917" s="760"/>
      <c r="E1917" s="144" t="s">
        <v>958</v>
      </c>
      <c r="F1917" s="238">
        <v>1</v>
      </c>
      <c r="G1917" s="120">
        <v>225.38</v>
      </c>
      <c r="H1917" s="216">
        <f>ROUND(F1917*G1917,2)</f>
        <v>225.38</v>
      </c>
    </row>
    <row r="1918" spans="1:8" s="172" customFormat="1" ht="13.5" thickBot="1">
      <c r="A1918" s="199"/>
      <c r="B1918" s="200"/>
      <c r="C1918" s="805"/>
      <c r="D1918" s="805"/>
      <c r="E1918" s="200"/>
      <c r="F1918" s="200"/>
      <c r="G1918" s="201"/>
      <c r="H1918" s="184"/>
    </row>
    <row r="1919" spans="1:8" s="88" customFormat="1" ht="5.0999999999999996" customHeight="1" thickBot="1">
      <c r="A1919" s="806"/>
      <c r="B1919" s="807"/>
      <c r="C1919" s="807"/>
      <c r="D1919" s="807"/>
      <c r="E1919" s="807"/>
      <c r="F1919" s="807"/>
      <c r="G1919" s="807"/>
      <c r="H1919" s="808"/>
    </row>
    <row r="1920" spans="1:8" s="180" customFormat="1" ht="12.75" customHeight="1">
      <c r="A1920" s="753" t="s">
        <v>970</v>
      </c>
      <c r="B1920" s="754"/>
      <c r="C1920" s="754"/>
      <c r="D1920" s="754"/>
      <c r="E1920" s="754"/>
      <c r="F1920" s="754"/>
      <c r="G1920" s="754"/>
      <c r="H1920" s="121">
        <f>SUM(H1914:H1917)</f>
        <v>228.03</v>
      </c>
    </row>
    <row r="1921" spans="1:8" s="180" customFormat="1" ht="12.75" customHeight="1">
      <c r="A1921" s="755" t="s">
        <v>969</v>
      </c>
      <c r="B1921" s="756"/>
      <c r="C1921" s="756"/>
      <c r="D1921" s="756"/>
      <c r="E1921" s="756"/>
      <c r="F1921" s="756"/>
      <c r="G1921" s="756"/>
      <c r="H1921" s="94">
        <f>H1922-H1920</f>
        <v>57.007500000000022</v>
      </c>
    </row>
    <row r="1922" spans="1:8" s="180" customFormat="1" ht="12.75" customHeight="1" thickBot="1">
      <c r="A1922" s="757" t="s">
        <v>968</v>
      </c>
      <c r="B1922" s="758"/>
      <c r="C1922" s="758"/>
      <c r="D1922" s="758"/>
      <c r="E1922" s="758"/>
      <c r="F1922" s="758"/>
      <c r="G1922" s="758"/>
      <c r="H1922" s="107">
        <f>H1920*1.25</f>
        <v>285.03750000000002</v>
      </c>
    </row>
    <row r="1923" spans="1:8" s="172" customFormat="1" ht="12.75" customHeight="1" thickBot="1">
      <c r="A1923" s="108"/>
      <c r="B1923" s="109"/>
      <c r="C1923" s="108"/>
      <c r="D1923" s="108"/>
      <c r="E1923" s="108"/>
      <c r="F1923" s="108"/>
      <c r="G1923" s="108"/>
      <c r="H1923" s="119"/>
    </row>
    <row r="1924" spans="1:8" s="88" customFormat="1" ht="25.5" customHeight="1">
      <c r="A1924" s="188" t="s">
        <v>541</v>
      </c>
      <c r="B1924" s="774" t="s">
        <v>1407</v>
      </c>
      <c r="C1924" s="774"/>
      <c r="D1924" s="774"/>
      <c r="E1924" s="774"/>
      <c r="F1924" s="774"/>
      <c r="G1924" s="774"/>
      <c r="H1924" s="189" t="s">
        <v>958</v>
      </c>
    </row>
    <row r="1925" spans="1:8" s="88" customFormat="1" ht="25.5" customHeight="1" thickBot="1">
      <c r="A1925" s="84" t="s">
        <v>989</v>
      </c>
      <c r="B1925" s="190" t="s">
        <v>14</v>
      </c>
      <c r="C1925" s="825" t="s">
        <v>15</v>
      </c>
      <c r="D1925" s="825"/>
      <c r="E1925" s="191" t="s">
        <v>16</v>
      </c>
      <c r="F1925" s="191" t="s">
        <v>17</v>
      </c>
      <c r="G1925" s="191" t="s">
        <v>990</v>
      </c>
      <c r="H1925" s="192" t="s">
        <v>991</v>
      </c>
    </row>
    <row r="1926" spans="1:8" s="83" customFormat="1" ht="12.75" customHeight="1">
      <c r="A1926" s="776" t="s">
        <v>1032</v>
      </c>
      <c r="B1926" s="777"/>
      <c r="C1926" s="777"/>
      <c r="D1926" s="777"/>
      <c r="E1926" s="777"/>
      <c r="F1926" s="777"/>
      <c r="G1926" s="777"/>
      <c r="H1926" s="778"/>
    </row>
    <row r="1927" spans="1:8" s="230" customFormat="1" ht="12.75" customHeight="1">
      <c r="A1927" s="280">
        <v>88267</v>
      </c>
      <c r="B1927" s="281" t="s">
        <v>993</v>
      </c>
      <c r="C1927" s="760" t="s">
        <v>1146</v>
      </c>
      <c r="D1927" s="760"/>
      <c r="E1927" s="144" t="s">
        <v>1034</v>
      </c>
      <c r="F1927" s="238">
        <v>9.5000000000000001E-2</v>
      </c>
      <c r="G1927" s="120">
        <v>13.77</v>
      </c>
      <c r="H1927" s="216">
        <f>ROUND(F1927*G1927,2)</f>
        <v>1.31</v>
      </c>
    </row>
    <row r="1928" spans="1:8" s="230" customFormat="1" ht="12.75" customHeight="1">
      <c r="A1928" s="280">
        <v>88316</v>
      </c>
      <c r="B1928" s="281" t="s">
        <v>995</v>
      </c>
      <c r="C1928" s="760" t="s">
        <v>1206</v>
      </c>
      <c r="D1928" s="760"/>
      <c r="E1928" s="144" t="s">
        <v>1034</v>
      </c>
      <c r="F1928" s="238">
        <v>0.19</v>
      </c>
      <c r="G1928" s="120">
        <v>11.02</v>
      </c>
      <c r="H1928" s="216">
        <f>ROUND(F1928*G1928,2)</f>
        <v>2.09</v>
      </c>
    </row>
    <row r="1929" spans="1:8" s="122" customFormat="1" ht="13.5">
      <c r="A1929" s="762" t="s">
        <v>1016</v>
      </c>
      <c r="B1929" s="763"/>
      <c r="C1929" s="763"/>
      <c r="D1929" s="763"/>
      <c r="E1929" s="763"/>
      <c r="F1929" s="763"/>
      <c r="G1929" s="763"/>
      <c r="H1929" s="764"/>
    </row>
    <row r="1930" spans="1:8" s="230" customFormat="1" ht="16.5" customHeight="1">
      <c r="A1930" s="244" t="s">
        <v>138</v>
      </c>
      <c r="B1930" s="243" t="s">
        <v>1017</v>
      </c>
      <c r="C1930" s="760" t="s">
        <v>1408</v>
      </c>
      <c r="D1930" s="760"/>
      <c r="E1930" s="144" t="s">
        <v>958</v>
      </c>
      <c r="F1930" s="238">
        <v>1</v>
      </c>
      <c r="G1930" s="120">
        <v>240</v>
      </c>
      <c r="H1930" s="216">
        <f>ROUND(F1930*G1930,2)</f>
        <v>240</v>
      </c>
    </row>
    <row r="1931" spans="1:8" s="172" customFormat="1" ht="13.5" thickBot="1">
      <c r="A1931" s="199"/>
      <c r="B1931" s="200"/>
      <c r="C1931" s="805"/>
      <c r="D1931" s="805"/>
      <c r="E1931" s="200"/>
      <c r="F1931" s="200"/>
      <c r="G1931" s="201"/>
      <c r="H1931" s="184"/>
    </row>
    <row r="1932" spans="1:8" s="88" customFormat="1" ht="5.0999999999999996" customHeight="1" thickBot="1">
      <c r="A1932" s="806"/>
      <c r="B1932" s="807"/>
      <c r="C1932" s="807"/>
      <c r="D1932" s="807"/>
      <c r="E1932" s="807"/>
      <c r="F1932" s="807"/>
      <c r="G1932" s="807"/>
      <c r="H1932" s="808"/>
    </row>
    <row r="1933" spans="1:8" s="180" customFormat="1" ht="12.75" customHeight="1">
      <c r="A1933" s="753" t="s">
        <v>970</v>
      </c>
      <c r="B1933" s="754"/>
      <c r="C1933" s="754"/>
      <c r="D1933" s="754"/>
      <c r="E1933" s="754"/>
      <c r="F1933" s="754"/>
      <c r="G1933" s="754"/>
      <c r="H1933" s="121">
        <f>SUM(H1927:H1930)</f>
        <v>243.4</v>
      </c>
    </row>
    <row r="1934" spans="1:8" s="180" customFormat="1" ht="12.75" customHeight="1">
      <c r="A1934" s="755" t="s">
        <v>969</v>
      </c>
      <c r="B1934" s="756"/>
      <c r="C1934" s="756"/>
      <c r="D1934" s="756"/>
      <c r="E1934" s="756"/>
      <c r="F1934" s="756"/>
      <c r="G1934" s="756"/>
      <c r="H1934" s="94">
        <f>H1935-H1933</f>
        <v>60.849999999999994</v>
      </c>
    </row>
    <row r="1935" spans="1:8" s="180" customFormat="1" ht="12.75" customHeight="1" thickBot="1">
      <c r="A1935" s="757" t="s">
        <v>968</v>
      </c>
      <c r="B1935" s="758"/>
      <c r="C1935" s="758"/>
      <c r="D1935" s="758"/>
      <c r="E1935" s="758"/>
      <c r="F1935" s="758"/>
      <c r="G1935" s="758"/>
      <c r="H1935" s="107">
        <f>H1933*1.25</f>
        <v>304.25</v>
      </c>
    </row>
    <row r="1936" spans="1:8" s="180" customFormat="1" ht="12.75" customHeight="1" thickBot="1">
      <c r="A1936" s="298"/>
      <c r="B1936" s="298"/>
      <c r="C1936" s="298"/>
      <c r="D1936" s="298"/>
      <c r="E1936" s="298"/>
      <c r="F1936" s="298"/>
      <c r="G1936" s="298"/>
      <c r="H1936" s="299"/>
    </row>
    <row r="1937" spans="1:8" s="88" customFormat="1" ht="25.5" customHeight="1">
      <c r="A1937" s="188" t="s">
        <v>477</v>
      </c>
      <c r="B1937" s="774" t="s">
        <v>1409</v>
      </c>
      <c r="C1937" s="774"/>
      <c r="D1937" s="774"/>
      <c r="E1937" s="774"/>
      <c r="F1937" s="774"/>
      <c r="G1937" s="774"/>
      <c r="H1937" s="189" t="s">
        <v>16</v>
      </c>
    </row>
    <row r="1938" spans="1:8" s="88" customFormat="1" ht="25.5" customHeight="1" thickBot="1">
      <c r="A1938" s="84" t="s">
        <v>989</v>
      </c>
      <c r="B1938" s="190" t="s">
        <v>14</v>
      </c>
      <c r="C1938" s="825" t="s">
        <v>15</v>
      </c>
      <c r="D1938" s="825"/>
      <c r="E1938" s="191" t="s">
        <v>16</v>
      </c>
      <c r="F1938" s="191" t="s">
        <v>17</v>
      </c>
      <c r="G1938" s="191" t="s">
        <v>990</v>
      </c>
      <c r="H1938" s="192" t="s">
        <v>991</v>
      </c>
    </row>
    <row r="1939" spans="1:8" s="83" customFormat="1" ht="12.75" customHeight="1">
      <c r="A1939" s="776" t="s">
        <v>1032</v>
      </c>
      <c r="B1939" s="777"/>
      <c r="C1939" s="777"/>
      <c r="D1939" s="777"/>
      <c r="E1939" s="777"/>
      <c r="F1939" s="777"/>
      <c r="G1939" s="777"/>
      <c r="H1939" s="778"/>
    </row>
    <row r="1940" spans="1:8" s="230" customFormat="1" ht="12.75" customHeight="1">
      <c r="A1940" s="280">
        <v>88267</v>
      </c>
      <c r="B1940" s="281" t="s">
        <v>993</v>
      </c>
      <c r="C1940" s="760" t="s">
        <v>1146</v>
      </c>
      <c r="D1940" s="760"/>
      <c r="E1940" s="144" t="s">
        <v>1034</v>
      </c>
      <c r="F1940" s="238">
        <v>3</v>
      </c>
      <c r="G1940" s="120">
        <v>13.77</v>
      </c>
      <c r="H1940" s="216">
        <f>ROUND(F1940*G1940,2)</f>
        <v>41.31</v>
      </c>
    </row>
    <row r="1941" spans="1:8" s="230" customFormat="1" ht="12.75" customHeight="1">
      <c r="A1941" s="280">
        <v>88316</v>
      </c>
      <c r="B1941" s="281" t="s">
        <v>995</v>
      </c>
      <c r="C1941" s="760" t="s">
        <v>1206</v>
      </c>
      <c r="D1941" s="760"/>
      <c r="E1941" s="144" t="s">
        <v>1034</v>
      </c>
      <c r="F1941" s="238">
        <v>3</v>
      </c>
      <c r="G1941" s="120">
        <v>11.02</v>
      </c>
      <c r="H1941" s="216">
        <f>ROUND(F1941*G1941,2)</f>
        <v>33.06</v>
      </c>
    </row>
    <row r="1942" spans="1:8" s="122" customFormat="1" ht="12.75" customHeight="1">
      <c r="A1942" s="826" t="s">
        <v>1016</v>
      </c>
      <c r="B1942" s="827"/>
      <c r="C1942" s="827"/>
      <c r="D1942" s="827"/>
      <c r="E1942" s="827"/>
      <c r="F1942" s="827"/>
      <c r="G1942" s="827"/>
      <c r="H1942" s="828"/>
    </row>
    <row r="1943" spans="1:8" s="230" customFormat="1" ht="12.75" customHeight="1">
      <c r="A1943" s="276" t="s">
        <v>138</v>
      </c>
      <c r="B1943" s="277" t="s">
        <v>1017</v>
      </c>
      <c r="C1943" s="760" t="s">
        <v>1410</v>
      </c>
      <c r="D1943" s="760"/>
      <c r="E1943" s="163" t="s">
        <v>16</v>
      </c>
      <c r="F1943" s="238">
        <v>1</v>
      </c>
      <c r="G1943" s="120">
        <f>5100*1.1</f>
        <v>5610</v>
      </c>
      <c r="H1943" s="216">
        <f>ROUND(F1943*G1943,2)</f>
        <v>5610</v>
      </c>
    </row>
    <row r="1944" spans="1:8" s="172" customFormat="1" ht="12.75" customHeight="1" thickBot="1">
      <c r="A1944" s="199"/>
      <c r="B1944" s="200"/>
      <c r="C1944" s="805"/>
      <c r="D1944" s="805"/>
      <c r="E1944" s="200"/>
      <c r="F1944" s="200"/>
      <c r="G1944" s="201"/>
      <c r="H1944" s="184"/>
    </row>
    <row r="1945" spans="1:8" s="88" customFormat="1" ht="5.0999999999999996" customHeight="1" thickBot="1">
      <c r="A1945" s="806"/>
      <c r="B1945" s="807"/>
      <c r="C1945" s="807"/>
      <c r="D1945" s="807"/>
      <c r="E1945" s="807"/>
      <c r="F1945" s="807"/>
      <c r="G1945" s="807"/>
      <c r="H1945" s="808"/>
    </row>
    <row r="1946" spans="1:8" s="180" customFormat="1" ht="12.75" customHeight="1">
      <c r="A1946" s="753" t="s">
        <v>970</v>
      </c>
      <c r="B1946" s="754"/>
      <c r="C1946" s="754"/>
      <c r="D1946" s="754"/>
      <c r="E1946" s="754"/>
      <c r="F1946" s="754"/>
      <c r="G1946" s="754"/>
      <c r="H1946" s="121">
        <f>SUM(H1940:H1943)</f>
        <v>5684.37</v>
      </c>
    </row>
    <row r="1947" spans="1:8" s="180" customFormat="1" ht="12.75" customHeight="1">
      <c r="A1947" s="755" t="s">
        <v>969</v>
      </c>
      <c r="B1947" s="756"/>
      <c r="C1947" s="756"/>
      <c r="D1947" s="756"/>
      <c r="E1947" s="756"/>
      <c r="F1947" s="756"/>
      <c r="G1947" s="756"/>
      <c r="H1947" s="94">
        <f>H1948-H1946</f>
        <v>1421.0924999999997</v>
      </c>
    </row>
    <row r="1948" spans="1:8" s="180" customFormat="1" ht="12.75" customHeight="1" thickBot="1">
      <c r="A1948" s="757" t="s">
        <v>968</v>
      </c>
      <c r="B1948" s="758"/>
      <c r="C1948" s="758"/>
      <c r="D1948" s="758"/>
      <c r="E1948" s="758"/>
      <c r="F1948" s="758"/>
      <c r="G1948" s="758"/>
      <c r="H1948" s="107">
        <f>H1946*1.25</f>
        <v>7105.4624999999996</v>
      </c>
    </row>
    <row r="1949" spans="1:8" ht="13.5" thickBot="1"/>
    <row r="1950" spans="1:8" ht="51.75" customHeight="1">
      <c r="A1950" s="81" t="s">
        <v>164</v>
      </c>
      <c r="B1950" s="822" t="s">
        <v>1411</v>
      </c>
      <c r="C1950" s="823"/>
      <c r="D1950" s="823"/>
      <c r="E1950" s="823"/>
      <c r="F1950" s="823"/>
      <c r="G1950" s="824"/>
      <c r="H1950" s="82" t="s">
        <v>16</v>
      </c>
    </row>
    <row r="1951" spans="1:8" ht="23.25" thickBot="1">
      <c r="A1951" s="84" t="s">
        <v>989</v>
      </c>
      <c r="B1951" s="85" t="s">
        <v>14</v>
      </c>
      <c r="C1951" s="813" t="s">
        <v>15</v>
      </c>
      <c r="D1951" s="813"/>
      <c r="E1951" s="86" t="s">
        <v>16</v>
      </c>
      <c r="F1951" s="86" t="s">
        <v>17</v>
      </c>
      <c r="G1951" s="86" t="s">
        <v>990</v>
      </c>
      <c r="H1951" s="87" t="s">
        <v>991</v>
      </c>
    </row>
    <row r="1952" spans="1:8">
      <c r="A1952" s="18">
        <v>72251</v>
      </c>
      <c r="B1952" s="301" t="s">
        <v>1412</v>
      </c>
      <c r="C1952" s="820" t="s">
        <v>1413</v>
      </c>
      <c r="D1952" s="820"/>
      <c r="E1952" s="302" t="s">
        <v>958</v>
      </c>
      <c r="F1952" s="303">
        <v>15</v>
      </c>
      <c r="G1952" s="120">
        <v>9.57</v>
      </c>
      <c r="H1952" s="94">
        <f>ROUND(F1952*G1952,2)</f>
        <v>143.55000000000001</v>
      </c>
    </row>
    <row r="1953" spans="1:8">
      <c r="A1953" s="304" t="s">
        <v>138</v>
      </c>
      <c r="B1953" s="301" t="s">
        <v>1414</v>
      </c>
      <c r="C1953" s="821" t="s">
        <v>1415</v>
      </c>
      <c r="D1953" s="821"/>
      <c r="E1953" s="305" t="s">
        <v>1117</v>
      </c>
      <c r="F1953" s="306">
        <v>1</v>
      </c>
      <c r="G1953" s="120">
        <v>30.63</v>
      </c>
      <c r="H1953" s="94">
        <f t="shared" ref="H1953:H1987" si="13">ROUND(F1953*G1953,2)</f>
        <v>30.63</v>
      </c>
    </row>
    <row r="1954" spans="1:8">
      <c r="A1954" s="18">
        <v>72260</v>
      </c>
      <c r="B1954" s="301" t="s">
        <v>1416</v>
      </c>
      <c r="C1954" s="818" t="s">
        <v>1417</v>
      </c>
      <c r="D1954" s="819"/>
      <c r="E1954" s="302" t="s">
        <v>1117</v>
      </c>
      <c r="F1954" s="303">
        <v>1</v>
      </c>
      <c r="G1954" s="120">
        <v>9.99</v>
      </c>
      <c r="H1954" s="94">
        <f t="shared" si="13"/>
        <v>9.99</v>
      </c>
    </row>
    <row r="1955" spans="1:8" ht="24.75" customHeight="1">
      <c r="A1955" s="18" t="s">
        <v>166</v>
      </c>
      <c r="B1955" s="301" t="s">
        <v>1418</v>
      </c>
      <c r="C1955" s="818" t="s">
        <v>1419</v>
      </c>
      <c r="D1955" s="819"/>
      <c r="E1955" s="302" t="s">
        <v>1117</v>
      </c>
      <c r="F1955" s="303">
        <v>12</v>
      </c>
      <c r="G1955" s="120">
        <v>1187.81</v>
      </c>
      <c r="H1955" s="94">
        <f t="shared" si="13"/>
        <v>14253.72</v>
      </c>
    </row>
    <row r="1956" spans="1:8" ht="24" customHeight="1">
      <c r="A1956" s="18" t="s">
        <v>167</v>
      </c>
      <c r="B1956" s="301" t="s">
        <v>1420</v>
      </c>
      <c r="C1956" s="818" t="s">
        <v>1421</v>
      </c>
      <c r="D1956" s="819"/>
      <c r="E1956" s="302" t="s">
        <v>1117</v>
      </c>
      <c r="F1956" s="303">
        <v>2</v>
      </c>
      <c r="G1956" s="120">
        <v>1533.72</v>
      </c>
      <c r="H1956" s="94">
        <f t="shared" si="13"/>
        <v>3067.44</v>
      </c>
    </row>
    <row r="1957" spans="1:8" ht="36.75" customHeight="1">
      <c r="A1957" s="18" t="s">
        <v>117</v>
      </c>
      <c r="B1957" s="301" t="s">
        <v>1422</v>
      </c>
      <c r="C1957" s="818" t="s">
        <v>1423</v>
      </c>
      <c r="D1957" s="819"/>
      <c r="E1957" s="302" t="s">
        <v>1117</v>
      </c>
      <c r="F1957" s="303">
        <v>18</v>
      </c>
      <c r="G1957" s="120">
        <v>1256.77</v>
      </c>
      <c r="H1957" s="94">
        <f t="shared" si="13"/>
        <v>22621.86</v>
      </c>
    </row>
    <row r="1958" spans="1:8" ht="50.25" customHeight="1">
      <c r="A1958" s="18" t="s">
        <v>1424</v>
      </c>
      <c r="B1958" s="301" t="s">
        <v>1425</v>
      </c>
      <c r="C1958" s="818" t="s">
        <v>1426</v>
      </c>
      <c r="D1958" s="819"/>
      <c r="E1958" s="302" t="s">
        <v>1117</v>
      </c>
      <c r="F1958" s="303">
        <v>12</v>
      </c>
      <c r="G1958" s="120">
        <f>H157</f>
        <v>468.01</v>
      </c>
      <c r="H1958" s="94">
        <f t="shared" si="13"/>
        <v>5616.12</v>
      </c>
    </row>
    <row r="1959" spans="1:8" ht="51" customHeight="1">
      <c r="A1959" s="18" t="s">
        <v>1427</v>
      </c>
      <c r="B1959" s="301" t="s">
        <v>1428</v>
      </c>
      <c r="C1959" s="818" t="s">
        <v>1429</v>
      </c>
      <c r="D1959" s="819"/>
      <c r="E1959" s="302" t="s">
        <v>1117</v>
      </c>
      <c r="F1959" s="303">
        <v>4</v>
      </c>
      <c r="G1959" s="120">
        <f>H175</f>
        <v>498.42999999999995</v>
      </c>
      <c r="H1959" s="94">
        <f t="shared" si="13"/>
        <v>1993.72</v>
      </c>
    </row>
    <row r="1960" spans="1:8" ht="52.5" customHeight="1">
      <c r="A1960" s="18" t="s">
        <v>168</v>
      </c>
      <c r="B1960" s="301" t="s">
        <v>1430</v>
      </c>
      <c r="C1960" s="818" t="s">
        <v>1431</v>
      </c>
      <c r="D1960" s="819"/>
      <c r="E1960" s="302" t="s">
        <v>1117</v>
      </c>
      <c r="F1960" s="303">
        <v>54</v>
      </c>
      <c r="G1960" s="120">
        <f>H1907</f>
        <v>549.58999999999992</v>
      </c>
      <c r="H1960" s="94">
        <f t="shared" si="13"/>
        <v>29677.86</v>
      </c>
    </row>
    <row r="1961" spans="1:8" ht="25.5" customHeight="1">
      <c r="A1961" s="18" t="s">
        <v>120</v>
      </c>
      <c r="B1961" s="301" t="s">
        <v>1260</v>
      </c>
      <c r="C1961" s="818" t="s">
        <v>1432</v>
      </c>
      <c r="D1961" s="819"/>
      <c r="E1961" s="302" t="s">
        <v>1117</v>
      </c>
      <c r="F1961" s="303">
        <v>12</v>
      </c>
      <c r="G1961" s="120">
        <f>H188</f>
        <v>47.74</v>
      </c>
      <c r="H1961" s="94">
        <f t="shared" si="13"/>
        <v>572.88</v>
      </c>
    </row>
    <row r="1962" spans="1:8" ht="24.75" customHeight="1">
      <c r="A1962" s="18" t="s">
        <v>121</v>
      </c>
      <c r="B1962" s="301" t="s">
        <v>1433</v>
      </c>
      <c r="C1962" s="818" t="s">
        <v>1434</v>
      </c>
      <c r="D1962" s="819"/>
      <c r="E1962" s="302" t="s">
        <v>1117</v>
      </c>
      <c r="F1962" s="303">
        <v>2</v>
      </c>
      <c r="G1962" s="120">
        <f>H201</f>
        <v>65.5</v>
      </c>
      <c r="H1962" s="94">
        <f t="shared" si="13"/>
        <v>131</v>
      </c>
    </row>
    <row r="1963" spans="1:8" ht="24" customHeight="1">
      <c r="A1963" s="18" t="s">
        <v>122</v>
      </c>
      <c r="B1963" s="301" t="s">
        <v>1435</v>
      </c>
      <c r="C1963" s="818" t="s">
        <v>1436</v>
      </c>
      <c r="D1963" s="819"/>
      <c r="E1963" s="302" t="s">
        <v>1117</v>
      </c>
      <c r="F1963" s="303">
        <v>18</v>
      </c>
      <c r="G1963" s="120">
        <f>H214</f>
        <v>89.97</v>
      </c>
      <c r="H1963" s="94">
        <f t="shared" si="13"/>
        <v>1619.46</v>
      </c>
    </row>
    <row r="1964" spans="1:8" ht="14.25" customHeight="1">
      <c r="A1964" s="18">
        <v>83420</v>
      </c>
      <c r="B1964" s="301" t="s">
        <v>1437</v>
      </c>
      <c r="C1964" s="818" t="s">
        <v>1438</v>
      </c>
      <c r="D1964" s="819"/>
      <c r="E1964" s="302" t="s">
        <v>958</v>
      </c>
      <c r="F1964" s="303">
        <v>120</v>
      </c>
      <c r="G1964" s="120">
        <v>7.26</v>
      </c>
      <c r="H1964" s="94">
        <f t="shared" si="13"/>
        <v>871.2</v>
      </c>
    </row>
    <row r="1965" spans="1:8" ht="14.25" customHeight="1">
      <c r="A1965" s="18">
        <v>83421</v>
      </c>
      <c r="B1965" s="301" t="s">
        <v>1439</v>
      </c>
      <c r="C1965" s="818" t="s">
        <v>1440</v>
      </c>
      <c r="D1965" s="819"/>
      <c r="E1965" s="302" t="s">
        <v>958</v>
      </c>
      <c r="F1965" s="303">
        <v>1100</v>
      </c>
      <c r="G1965" s="120">
        <v>10.15</v>
      </c>
      <c r="H1965" s="94">
        <f t="shared" si="13"/>
        <v>11165</v>
      </c>
    </row>
    <row r="1966" spans="1:8" ht="14.25" customHeight="1">
      <c r="A1966" s="18">
        <v>83422</v>
      </c>
      <c r="B1966" s="301" t="s">
        <v>1441</v>
      </c>
      <c r="C1966" s="818" t="s">
        <v>1442</v>
      </c>
      <c r="D1966" s="819"/>
      <c r="E1966" s="302" t="s">
        <v>958</v>
      </c>
      <c r="F1966" s="303">
        <v>700</v>
      </c>
      <c r="G1966" s="120">
        <v>14.68</v>
      </c>
      <c r="H1966" s="94">
        <f t="shared" si="13"/>
        <v>10276</v>
      </c>
    </row>
    <row r="1967" spans="1:8" ht="14.25" customHeight="1">
      <c r="A1967" s="18">
        <v>83424</v>
      </c>
      <c r="B1967" s="301" t="s">
        <v>1443</v>
      </c>
      <c r="C1967" s="818" t="s">
        <v>1444</v>
      </c>
      <c r="D1967" s="819"/>
      <c r="E1967" s="302" t="s">
        <v>958</v>
      </c>
      <c r="F1967" s="303">
        <v>200</v>
      </c>
      <c r="G1967" s="120">
        <v>26.73</v>
      </c>
      <c r="H1967" s="94">
        <f t="shared" si="13"/>
        <v>5346</v>
      </c>
    </row>
    <row r="1968" spans="1:8" ht="14.25" customHeight="1">
      <c r="A1968" s="18" t="s">
        <v>124</v>
      </c>
      <c r="B1968" s="301" t="s">
        <v>1445</v>
      </c>
      <c r="C1968" s="818" t="s">
        <v>1446</v>
      </c>
      <c r="D1968" s="819"/>
      <c r="E1968" s="302" t="s">
        <v>958</v>
      </c>
      <c r="F1968" s="303">
        <v>400</v>
      </c>
      <c r="G1968" s="120">
        <f>H227</f>
        <v>7.91</v>
      </c>
      <c r="H1968" s="94">
        <f t="shared" si="13"/>
        <v>3164</v>
      </c>
    </row>
    <row r="1969" spans="1:8" ht="14.25" customHeight="1">
      <c r="A1969" s="18">
        <v>55867</v>
      </c>
      <c r="B1969" s="301" t="s">
        <v>1447</v>
      </c>
      <c r="C1969" s="818" t="s">
        <v>1448</v>
      </c>
      <c r="D1969" s="819"/>
      <c r="E1969" s="302" t="s">
        <v>958</v>
      </c>
      <c r="F1969" s="303">
        <v>70</v>
      </c>
      <c r="G1969" s="120">
        <v>36.4</v>
      </c>
      <c r="H1969" s="94">
        <f t="shared" si="13"/>
        <v>2548</v>
      </c>
    </row>
    <row r="1970" spans="1:8" ht="14.25" customHeight="1">
      <c r="A1970" s="18">
        <v>72935</v>
      </c>
      <c r="B1970" s="301" t="s">
        <v>1449</v>
      </c>
      <c r="C1970" s="818" t="s">
        <v>1450</v>
      </c>
      <c r="D1970" s="819"/>
      <c r="E1970" s="302" t="s">
        <v>958</v>
      </c>
      <c r="F1970" s="303">
        <v>60</v>
      </c>
      <c r="G1970" s="120">
        <v>5.47</v>
      </c>
      <c r="H1970" s="94">
        <f t="shared" si="13"/>
        <v>328.2</v>
      </c>
    </row>
    <row r="1971" spans="1:8" ht="14.25" customHeight="1">
      <c r="A1971" s="18">
        <v>72936</v>
      </c>
      <c r="B1971" s="301" t="s">
        <v>1451</v>
      </c>
      <c r="C1971" s="818" t="s">
        <v>1452</v>
      </c>
      <c r="D1971" s="819"/>
      <c r="E1971" s="302" t="s">
        <v>958</v>
      </c>
      <c r="F1971" s="303">
        <v>871</v>
      </c>
      <c r="G1971" s="120">
        <v>7.54</v>
      </c>
      <c r="H1971" s="94">
        <f t="shared" si="13"/>
        <v>6567.34</v>
      </c>
    </row>
    <row r="1972" spans="1:8" ht="14.25" customHeight="1">
      <c r="A1972" s="18" t="s">
        <v>169</v>
      </c>
      <c r="B1972" s="301" t="s">
        <v>1453</v>
      </c>
      <c r="C1972" s="818" t="s">
        <v>1454</v>
      </c>
      <c r="D1972" s="819"/>
      <c r="E1972" s="302" t="s">
        <v>1117</v>
      </c>
      <c r="F1972" s="303">
        <v>1</v>
      </c>
      <c r="G1972" s="120">
        <f>H1862</f>
        <v>78.349999999999994</v>
      </c>
      <c r="H1972" s="94">
        <f t="shared" si="13"/>
        <v>78.349999999999994</v>
      </c>
    </row>
    <row r="1973" spans="1:8" ht="14.25" customHeight="1">
      <c r="A1973" s="18" t="s">
        <v>170</v>
      </c>
      <c r="B1973" s="301" t="s">
        <v>1455</v>
      </c>
      <c r="C1973" s="818" t="s">
        <v>1456</v>
      </c>
      <c r="D1973" s="819"/>
      <c r="E1973" s="302" t="s">
        <v>1117</v>
      </c>
      <c r="F1973" s="303">
        <v>1</v>
      </c>
      <c r="G1973" s="120">
        <f>H1875</f>
        <v>50.96</v>
      </c>
      <c r="H1973" s="94">
        <f t="shared" si="13"/>
        <v>50.96</v>
      </c>
    </row>
    <row r="1974" spans="1:8" ht="24.75" customHeight="1">
      <c r="A1974" s="18" t="s">
        <v>130</v>
      </c>
      <c r="B1974" s="301" t="s">
        <v>1457</v>
      </c>
      <c r="C1974" s="818" t="s">
        <v>1078</v>
      </c>
      <c r="D1974" s="819"/>
      <c r="E1974" s="302" t="s">
        <v>1117</v>
      </c>
      <c r="F1974" s="303">
        <v>32</v>
      </c>
      <c r="G1974" s="120">
        <f>H243</f>
        <v>103.35000000000001</v>
      </c>
      <c r="H1974" s="94">
        <f t="shared" si="13"/>
        <v>3307.2</v>
      </c>
    </row>
    <row r="1975" spans="1:8" ht="25.5" customHeight="1">
      <c r="A1975" s="18" t="s">
        <v>131</v>
      </c>
      <c r="B1975" s="301" t="s">
        <v>1458</v>
      </c>
      <c r="C1975" s="818" t="s">
        <v>1459</v>
      </c>
      <c r="D1975" s="819"/>
      <c r="E1975" s="302" t="s">
        <v>1117</v>
      </c>
      <c r="F1975" s="303">
        <v>2</v>
      </c>
      <c r="G1975" s="120">
        <f>H259</f>
        <v>207.43</v>
      </c>
      <c r="H1975" s="94">
        <f t="shared" si="13"/>
        <v>414.86</v>
      </c>
    </row>
    <row r="1976" spans="1:8" ht="13.5" customHeight="1">
      <c r="A1976" s="18">
        <v>83398</v>
      </c>
      <c r="B1976" s="301" t="s">
        <v>1460</v>
      </c>
      <c r="C1976" s="818" t="s">
        <v>1461</v>
      </c>
      <c r="D1976" s="819"/>
      <c r="E1976" s="302" t="s">
        <v>1117</v>
      </c>
      <c r="F1976" s="303">
        <v>2</v>
      </c>
      <c r="G1976" s="120">
        <v>841.56</v>
      </c>
      <c r="H1976" s="94">
        <f t="shared" si="13"/>
        <v>1683.12</v>
      </c>
    </row>
    <row r="1977" spans="1:8" ht="13.5" customHeight="1">
      <c r="A1977" s="18" t="s">
        <v>132</v>
      </c>
      <c r="B1977" s="301" t="s">
        <v>1462</v>
      </c>
      <c r="C1977" s="818" t="s">
        <v>1463</v>
      </c>
      <c r="D1977" s="819"/>
      <c r="E1977" s="302" t="s">
        <v>1117</v>
      </c>
      <c r="F1977" s="303">
        <v>4</v>
      </c>
      <c r="G1977" s="120">
        <f>H314</f>
        <v>89.91</v>
      </c>
      <c r="H1977" s="94">
        <f t="shared" si="13"/>
        <v>359.64</v>
      </c>
    </row>
    <row r="1978" spans="1:8" ht="13.5" customHeight="1">
      <c r="A1978" s="307" t="s">
        <v>1464</v>
      </c>
      <c r="B1978" s="301" t="s">
        <v>1465</v>
      </c>
      <c r="C1978" s="818" t="s">
        <v>1466</v>
      </c>
      <c r="D1978" s="819"/>
      <c r="E1978" s="302" t="s">
        <v>1117</v>
      </c>
      <c r="F1978" s="303">
        <v>8</v>
      </c>
      <c r="G1978" s="120">
        <v>3.73</v>
      </c>
      <c r="H1978" s="94">
        <f t="shared" si="13"/>
        <v>29.84</v>
      </c>
    </row>
    <row r="1979" spans="1:8" ht="13.5" customHeight="1">
      <c r="A1979" s="307" t="s">
        <v>1467</v>
      </c>
      <c r="B1979" s="301" t="s">
        <v>1468</v>
      </c>
      <c r="C1979" s="818" t="s">
        <v>1469</v>
      </c>
      <c r="D1979" s="819"/>
      <c r="E1979" s="302" t="s">
        <v>1117</v>
      </c>
      <c r="F1979" s="303">
        <v>4</v>
      </c>
      <c r="G1979" s="120">
        <v>4.3899999999999997</v>
      </c>
      <c r="H1979" s="94">
        <f t="shared" si="13"/>
        <v>17.559999999999999</v>
      </c>
    </row>
    <row r="1980" spans="1:8" ht="13.5" customHeight="1">
      <c r="A1980" s="18">
        <v>72311</v>
      </c>
      <c r="B1980" s="301" t="s">
        <v>1470</v>
      </c>
      <c r="C1980" s="818" t="s">
        <v>1471</v>
      </c>
      <c r="D1980" s="819"/>
      <c r="E1980" s="302" t="s">
        <v>1117</v>
      </c>
      <c r="F1980" s="303">
        <v>8</v>
      </c>
      <c r="G1980" s="120">
        <v>36.229999999999997</v>
      </c>
      <c r="H1980" s="94">
        <f t="shared" si="13"/>
        <v>289.83999999999997</v>
      </c>
    </row>
    <row r="1981" spans="1:8" ht="24.75" customHeight="1">
      <c r="A1981" s="18" t="s">
        <v>133</v>
      </c>
      <c r="B1981" s="301" t="s">
        <v>1472</v>
      </c>
      <c r="C1981" s="818" t="s">
        <v>1121</v>
      </c>
      <c r="D1981" s="819"/>
      <c r="E1981" s="302" t="s">
        <v>1117</v>
      </c>
      <c r="F1981" s="303">
        <v>32</v>
      </c>
      <c r="G1981" s="120">
        <f>H327</f>
        <v>403.40999999999997</v>
      </c>
      <c r="H1981" s="94">
        <f t="shared" si="13"/>
        <v>12909.12</v>
      </c>
    </row>
    <row r="1982" spans="1:8" ht="25.5" customHeight="1">
      <c r="A1982" s="18">
        <v>83399</v>
      </c>
      <c r="B1982" s="301" t="s">
        <v>1473</v>
      </c>
      <c r="C1982" s="818" t="s">
        <v>1474</v>
      </c>
      <c r="D1982" s="819"/>
      <c r="E1982" s="302" t="s">
        <v>1117</v>
      </c>
      <c r="F1982" s="303">
        <v>70</v>
      </c>
      <c r="G1982" s="120">
        <v>37.299999999999997</v>
      </c>
      <c r="H1982" s="94">
        <f t="shared" si="13"/>
        <v>2611</v>
      </c>
    </row>
    <row r="1983" spans="1:8" ht="13.5" customHeight="1">
      <c r="A1983" s="18">
        <v>72617</v>
      </c>
      <c r="B1983" s="301" t="s">
        <v>1475</v>
      </c>
      <c r="C1983" s="818" t="s">
        <v>1476</v>
      </c>
      <c r="D1983" s="819"/>
      <c r="E1983" s="302" t="s">
        <v>1117</v>
      </c>
      <c r="F1983" s="303">
        <v>6</v>
      </c>
      <c r="G1983" s="120">
        <v>60.83</v>
      </c>
      <c r="H1983" s="94">
        <f t="shared" si="13"/>
        <v>364.98</v>
      </c>
    </row>
    <row r="1984" spans="1:8" ht="13.5" customHeight="1">
      <c r="A1984" s="18" t="s">
        <v>171</v>
      </c>
      <c r="B1984" s="301" t="s">
        <v>1477</v>
      </c>
      <c r="C1984" s="818" t="s">
        <v>1478</v>
      </c>
      <c r="D1984" s="819"/>
      <c r="E1984" s="302" t="s">
        <v>1117</v>
      </c>
      <c r="F1984" s="303">
        <v>436</v>
      </c>
      <c r="G1984" s="120">
        <f>H1888</f>
        <v>4.84</v>
      </c>
      <c r="H1984" s="94">
        <f t="shared" si="13"/>
        <v>2110.2399999999998</v>
      </c>
    </row>
    <row r="1985" spans="1:8" ht="13.5" customHeight="1">
      <c r="A1985" s="18">
        <v>20111</v>
      </c>
      <c r="B1985" s="301" t="s">
        <v>1479</v>
      </c>
      <c r="C1985" s="818" t="s">
        <v>1480</v>
      </c>
      <c r="D1985" s="819"/>
      <c r="E1985" s="302" t="s">
        <v>1117</v>
      </c>
      <c r="F1985" s="303">
        <v>2</v>
      </c>
      <c r="G1985" s="120">
        <v>5.9</v>
      </c>
      <c r="H1985" s="94">
        <f t="shared" si="13"/>
        <v>11.8</v>
      </c>
    </row>
    <row r="1986" spans="1:8" ht="13.5" customHeight="1">
      <c r="A1986" s="18">
        <v>404</v>
      </c>
      <c r="B1986" s="301" t="s">
        <v>1481</v>
      </c>
      <c r="C1986" s="818" t="s">
        <v>1482</v>
      </c>
      <c r="D1986" s="819"/>
      <c r="E1986" s="302" t="s">
        <v>1117</v>
      </c>
      <c r="F1986" s="303">
        <v>2</v>
      </c>
      <c r="G1986" s="120">
        <v>35.200000000000003</v>
      </c>
      <c r="H1986" s="94">
        <f t="shared" si="13"/>
        <v>70.400000000000006</v>
      </c>
    </row>
    <row r="1987" spans="1:8" ht="13.5" customHeight="1">
      <c r="A1987" s="18">
        <v>406</v>
      </c>
      <c r="B1987" s="301" t="s">
        <v>1483</v>
      </c>
      <c r="C1987" s="818" t="s">
        <v>1484</v>
      </c>
      <c r="D1987" s="819"/>
      <c r="E1987" s="302" t="s">
        <v>958</v>
      </c>
      <c r="F1987" s="303">
        <v>10</v>
      </c>
      <c r="G1987" s="120">
        <v>1.01</v>
      </c>
      <c r="H1987" s="94">
        <f t="shared" si="13"/>
        <v>10.1</v>
      </c>
    </row>
    <row r="1988" spans="1:8" ht="13.5" thickBot="1">
      <c r="A1988" s="806"/>
      <c r="B1988" s="807"/>
      <c r="C1988" s="807"/>
      <c r="D1988" s="807"/>
      <c r="E1988" s="807"/>
      <c r="F1988" s="807"/>
      <c r="G1988" s="807"/>
      <c r="H1988" s="808"/>
    </row>
    <row r="1989" spans="1:8">
      <c r="A1989" s="753" t="s">
        <v>970</v>
      </c>
      <c r="B1989" s="754"/>
      <c r="C1989" s="754"/>
      <c r="D1989" s="754"/>
      <c r="E1989" s="754"/>
      <c r="F1989" s="754"/>
      <c r="G1989" s="754"/>
      <c r="H1989" s="140">
        <f>SUM(H1952:H1987)</f>
        <v>144322.98000000001</v>
      </c>
    </row>
    <row r="1990" spans="1:8">
      <c r="A1990" s="755" t="s">
        <v>969</v>
      </c>
      <c r="B1990" s="756"/>
      <c r="C1990" s="756"/>
      <c r="D1990" s="756"/>
      <c r="E1990" s="756"/>
      <c r="F1990" s="756"/>
      <c r="G1990" s="756"/>
      <c r="H1990" s="187">
        <f>H1991-H1989</f>
        <v>36080.744999999995</v>
      </c>
    </row>
    <row r="1991" spans="1:8" ht="13.5" thickBot="1">
      <c r="A1991" s="757" t="s">
        <v>968</v>
      </c>
      <c r="B1991" s="758"/>
      <c r="C1991" s="758"/>
      <c r="D1991" s="758"/>
      <c r="E1991" s="758"/>
      <c r="F1991" s="758"/>
      <c r="G1991" s="758"/>
      <c r="H1991" s="107">
        <f>H1989*1.25</f>
        <v>180403.72500000001</v>
      </c>
    </row>
    <row r="1992" spans="1:8" ht="13.5" thickBot="1"/>
    <row r="1993" spans="1:8" ht="21.75" customHeight="1">
      <c r="A1993" s="81" t="s">
        <v>648</v>
      </c>
      <c r="B1993" s="783" t="s">
        <v>1485</v>
      </c>
      <c r="C1993" s="784"/>
      <c r="D1993" s="784"/>
      <c r="E1993" s="784"/>
      <c r="F1993" s="784"/>
      <c r="G1993" s="785"/>
      <c r="H1993" s="82" t="s">
        <v>16</v>
      </c>
    </row>
    <row r="1994" spans="1:8" ht="27" customHeight="1" thickBot="1">
      <c r="A1994" s="84" t="s">
        <v>989</v>
      </c>
      <c r="B1994" s="85" t="s">
        <v>14</v>
      </c>
      <c r="C1994" s="813" t="s">
        <v>15</v>
      </c>
      <c r="D1994" s="813"/>
      <c r="E1994" s="86" t="s">
        <v>16</v>
      </c>
      <c r="F1994" s="86" t="s">
        <v>17</v>
      </c>
      <c r="G1994" s="86" t="s">
        <v>990</v>
      </c>
      <c r="H1994" s="87" t="s">
        <v>991</v>
      </c>
    </row>
    <row r="1995" spans="1:8" ht="30" customHeight="1">
      <c r="A1995" s="18" t="s">
        <v>653</v>
      </c>
      <c r="B1995" s="301" t="s">
        <v>993</v>
      </c>
      <c r="C1995" s="761" t="s">
        <v>1486</v>
      </c>
      <c r="D1995" s="761"/>
      <c r="E1995" s="301" t="s">
        <v>1350</v>
      </c>
      <c r="F1995" s="209">
        <v>9</v>
      </c>
      <c r="G1995" s="120">
        <f>H1714</f>
        <v>164.57</v>
      </c>
      <c r="H1995" s="210">
        <f>ROUND(F1995*G1995,2)</f>
        <v>1481.13</v>
      </c>
    </row>
    <row r="1996" spans="1:8" ht="30.75" customHeight="1">
      <c r="A1996" s="18" t="s">
        <v>654</v>
      </c>
      <c r="B1996" s="301" t="s">
        <v>995</v>
      </c>
      <c r="C1996" s="761" t="s">
        <v>1487</v>
      </c>
      <c r="D1996" s="761"/>
      <c r="E1996" s="301" t="s">
        <v>1350</v>
      </c>
      <c r="F1996" s="209">
        <v>9</v>
      </c>
      <c r="G1996" s="120">
        <f>H1731</f>
        <v>145.11000000000001</v>
      </c>
      <c r="H1996" s="210">
        <f>ROUND(F1996*G1996,2)</f>
        <v>1305.99</v>
      </c>
    </row>
    <row r="1997" spans="1:8" ht="40.5" customHeight="1">
      <c r="A1997" s="18" t="s">
        <v>655</v>
      </c>
      <c r="B1997" s="301" t="s">
        <v>997</v>
      </c>
      <c r="C1997" s="761" t="s">
        <v>1359</v>
      </c>
      <c r="D1997" s="761"/>
      <c r="E1997" s="301" t="s">
        <v>1350</v>
      </c>
      <c r="F1997" s="209">
        <v>16</v>
      </c>
      <c r="G1997" s="120">
        <f>H1748</f>
        <v>157.96</v>
      </c>
      <c r="H1997" s="210">
        <f>ROUND(F1997*G1997,2)</f>
        <v>2527.36</v>
      </c>
    </row>
    <row r="1998" spans="1:8" ht="29.25" customHeight="1">
      <c r="A1998" s="18" t="s">
        <v>658</v>
      </c>
      <c r="B1998" s="301" t="s">
        <v>999</v>
      </c>
      <c r="C1998" s="761" t="s">
        <v>1369</v>
      </c>
      <c r="D1998" s="761"/>
      <c r="E1998" s="301" t="s">
        <v>1350</v>
      </c>
      <c r="F1998" s="209">
        <v>2</v>
      </c>
      <c r="G1998" s="120">
        <f>H1793</f>
        <v>127.04000000000002</v>
      </c>
      <c r="H1998" s="210">
        <f>ROUND(F1998*G1998,2)</f>
        <v>254.08</v>
      </c>
    </row>
    <row r="1999" spans="1:8" ht="13.5" thickBot="1">
      <c r="A1999" s="181"/>
      <c r="B1999" s="182"/>
      <c r="C1999" s="805"/>
      <c r="D1999" s="805"/>
      <c r="E1999" s="182"/>
      <c r="F1999" s="182"/>
      <c r="G1999" s="183"/>
      <c r="H1999" s="184"/>
    </row>
    <row r="2000" spans="1:8" ht="13.5" thickBot="1">
      <c r="A2000" s="806"/>
      <c r="B2000" s="807"/>
      <c r="C2000" s="807"/>
      <c r="D2000" s="807"/>
      <c r="E2000" s="807"/>
      <c r="F2000" s="807"/>
      <c r="G2000" s="807"/>
      <c r="H2000" s="808"/>
    </row>
    <row r="2001" spans="1:8">
      <c r="A2001" s="753" t="s">
        <v>970</v>
      </c>
      <c r="B2001" s="754"/>
      <c r="C2001" s="754"/>
      <c r="D2001" s="754"/>
      <c r="E2001" s="754"/>
      <c r="F2001" s="754"/>
      <c r="G2001" s="754"/>
      <c r="H2001" s="140">
        <f>SUM(H1995:H1998)</f>
        <v>5568.5599999999995</v>
      </c>
    </row>
    <row r="2002" spans="1:8">
      <c r="A2002" s="755" t="s">
        <v>969</v>
      </c>
      <c r="B2002" s="756"/>
      <c r="C2002" s="756"/>
      <c r="D2002" s="756"/>
      <c r="E2002" s="756"/>
      <c r="F2002" s="756"/>
      <c r="G2002" s="756"/>
      <c r="H2002" s="187">
        <f>H2003-H2001</f>
        <v>1392.1399999999994</v>
      </c>
    </row>
    <row r="2003" spans="1:8" ht="13.5" thickBot="1">
      <c r="A2003" s="757" t="s">
        <v>968</v>
      </c>
      <c r="B2003" s="758"/>
      <c r="C2003" s="758"/>
      <c r="D2003" s="758"/>
      <c r="E2003" s="758"/>
      <c r="F2003" s="758"/>
      <c r="G2003" s="758"/>
      <c r="H2003" s="107">
        <f>H2001*1.25</f>
        <v>6960.6999999999989</v>
      </c>
    </row>
    <row r="2004" spans="1:8" ht="13.5" thickBot="1"/>
    <row r="2005" spans="1:8" ht="18.75" customHeight="1">
      <c r="A2005" s="81" t="s">
        <v>651</v>
      </c>
      <c r="B2005" s="783" t="s">
        <v>1488</v>
      </c>
      <c r="C2005" s="784"/>
      <c r="D2005" s="784"/>
      <c r="E2005" s="784"/>
      <c r="F2005" s="784"/>
      <c r="G2005" s="785"/>
      <c r="H2005" s="82" t="s">
        <v>16</v>
      </c>
    </row>
    <row r="2006" spans="1:8" ht="29.25" customHeight="1" thickBot="1">
      <c r="A2006" s="84" t="s">
        <v>989</v>
      </c>
      <c r="B2006" s="85" t="s">
        <v>14</v>
      </c>
      <c r="C2006" s="813" t="s">
        <v>15</v>
      </c>
      <c r="D2006" s="813"/>
      <c r="E2006" s="86" t="s">
        <v>16</v>
      </c>
      <c r="F2006" s="86" t="s">
        <v>17</v>
      </c>
      <c r="G2006" s="86" t="s">
        <v>990</v>
      </c>
      <c r="H2006" s="87" t="s">
        <v>991</v>
      </c>
    </row>
    <row r="2007" spans="1:8" ht="16.5" customHeight="1">
      <c r="A2007" s="18" t="s">
        <v>1489</v>
      </c>
      <c r="B2007" s="301" t="s">
        <v>993</v>
      </c>
      <c r="C2007" s="816" t="s">
        <v>1490</v>
      </c>
      <c r="D2007" s="817"/>
      <c r="E2007" s="301" t="s">
        <v>1350</v>
      </c>
      <c r="F2007" s="209">
        <v>5</v>
      </c>
      <c r="G2007" s="120">
        <f>H2027</f>
        <v>83</v>
      </c>
      <c r="H2007" s="210">
        <f>ROUND(F2007*G2007,2)</f>
        <v>415</v>
      </c>
    </row>
    <row r="2008" spans="1:8" ht="16.5" customHeight="1">
      <c r="A2008" s="18" t="s">
        <v>1491</v>
      </c>
      <c r="B2008" s="301" t="s">
        <v>995</v>
      </c>
      <c r="C2008" s="809" t="s">
        <v>1492</v>
      </c>
      <c r="D2008" s="810"/>
      <c r="E2008" s="301" t="s">
        <v>1350</v>
      </c>
      <c r="F2008" s="209">
        <v>5</v>
      </c>
      <c r="G2008" s="120">
        <f>H2040</f>
        <v>69.47</v>
      </c>
      <c r="H2008" s="210">
        <f>ROUND(F2008*G2008,2)</f>
        <v>347.35</v>
      </c>
    </row>
    <row r="2009" spans="1:8" ht="30" customHeight="1">
      <c r="A2009" s="18" t="s">
        <v>656</v>
      </c>
      <c r="B2009" s="301" t="s">
        <v>997</v>
      </c>
      <c r="C2009" s="761" t="s">
        <v>1361</v>
      </c>
      <c r="D2009" s="761"/>
      <c r="E2009" s="301" t="s">
        <v>16</v>
      </c>
      <c r="F2009" s="209">
        <v>1</v>
      </c>
      <c r="G2009" s="120">
        <f>H1764</f>
        <v>944.86000000000013</v>
      </c>
      <c r="H2009" s="210">
        <f>ROUND(F2009*G2009,2)</f>
        <v>944.86</v>
      </c>
    </row>
    <row r="2010" spans="1:8" ht="27" customHeight="1">
      <c r="A2010" s="18" t="s">
        <v>657</v>
      </c>
      <c r="B2010" s="301" t="s">
        <v>999</v>
      </c>
      <c r="C2010" s="761" t="s">
        <v>1367</v>
      </c>
      <c r="D2010" s="761"/>
      <c r="E2010" s="301" t="s">
        <v>16</v>
      </c>
      <c r="F2010" s="209">
        <v>1</v>
      </c>
      <c r="G2010" s="120">
        <f>H1777</f>
        <v>664.31000000000006</v>
      </c>
      <c r="H2010" s="210">
        <f>ROUND(F2010*G2010,2)</f>
        <v>664.31</v>
      </c>
    </row>
    <row r="2011" spans="1:8" ht="13.5" thickBot="1">
      <c r="A2011" s="181"/>
      <c r="B2011" s="182"/>
      <c r="C2011" s="805"/>
      <c r="D2011" s="805"/>
      <c r="E2011" s="182"/>
      <c r="F2011" s="182"/>
      <c r="G2011" s="183"/>
      <c r="H2011" s="184"/>
    </row>
    <row r="2012" spans="1:8" ht="13.5" thickBot="1">
      <c r="A2012" s="806"/>
      <c r="B2012" s="807"/>
      <c r="C2012" s="807"/>
      <c r="D2012" s="807"/>
      <c r="E2012" s="807"/>
      <c r="F2012" s="807"/>
      <c r="G2012" s="807"/>
      <c r="H2012" s="808"/>
    </row>
    <row r="2013" spans="1:8">
      <c r="A2013" s="753" t="s">
        <v>970</v>
      </c>
      <c r="B2013" s="754"/>
      <c r="C2013" s="754"/>
      <c r="D2013" s="754"/>
      <c r="E2013" s="754"/>
      <c r="F2013" s="754"/>
      <c r="G2013" s="754"/>
      <c r="H2013" s="140">
        <f>SUM(H2007:H2010)</f>
        <v>2371.52</v>
      </c>
    </row>
    <row r="2014" spans="1:8">
      <c r="A2014" s="755" t="s">
        <v>969</v>
      </c>
      <c r="B2014" s="756"/>
      <c r="C2014" s="756"/>
      <c r="D2014" s="756"/>
      <c r="E2014" s="756"/>
      <c r="F2014" s="756"/>
      <c r="G2014" s="756"/>
      <c r="H2014" s="187">
        <f>H2015-H2013</f>
        <v>592.88000000000011</v>
      </c>
    </row>
    <row r="2015" spans="1:8" ht="13.5" thickBot="1">
      <c r="A2015" s="757" t="s">
        <v>968</v>
      </c>
      <c r="B2015" s="758"/>
      <c r="C2015" s="758"/>
      <c r="D2015" s="758"/>
      <c r="E2015" s="758"/>
      <c r="F2015" s="758"/>
      <c r="G2015" s="758"/>
      <c r="H2015" s="107">
        <f>H2013*1.25</f>
        <v>2964.4</v>
      </c>
    </row>
    <row r="2016" spans="1:8" ht="13.5" thickBot="1"/>
    <row r="2017" spans="1:8" ht="18" customHeight="1">
      <c r="A2017" s="81" t="s">
        <v>1489</v>
      </c>
      <c r="B2017" s="783" t="s">
        <v>1493</v>
      </c>
      <c r="C2017" s="784"/>
      <c r="D2017" s="784"/>
      <c r="E2017" s="784"/>
      <c r="F2017" s="784"/>
      <c r="G2017" s="785"/>
      <c r="H2017" s="82" t="s">
        <v>1350</v>
      </c>
    </row>
    <row r="2018" spans="1:8" ht="27" customHeight="1" thickBot="1">
      <c r="A2018" s="84" t="s">
        <v>989</v>
      </c>
      <c r="B2018" s="85" t="s">
        <v>14</v>
      </c>
      <c r="C2018" s="813" t="s">
        <v>15</v>
      </c>
      <c r="D2018" s="813"/>
      <c r="E2018" s="86" t="s">
        <v>16</v>
      </c>
      <c r="F2018" s="86" t="s">
        <v>17</v>
      </c>
      <c r="G2018" s="86" t="s">
        <v>990</v>
      </c>
      <c r="H2018" s="87" t="s">
        <v>991</v>
      </c>
    </row>
    <row r="2019" spans="1:8">
      <c r="A2019" s="18">
        <v>9836</v>
      </c>
      <c r="B2019" s="301" t="s">
        <v>993</v>
      </c>
      <c r="C2019" s="816" t="s">
        <v>1494</v>
      </c>
      <c r="D2019" s="817"/>
      <c r="E2019" s="301" t="s">
        <v>958</v>
      </c>
      <c r="F2019" s="209">
        <v>1.1000000000000001</v>
      </c>
      <c r="G2019" s="120">
        <v>9.59</v>
      </c>
      <c r="H2019" s="210">
        <f t="shared" ref="H2019:H2024" si="14">ROUND(F2019*G2019,2)</f>
        <v>10.55</v>
      </c>
    </row>
    <row r="2020" spans="1:8">
      <c r="A2020" s="18">
        <v>3520</v>
      </c>
      <c r="B2020" s="301" t="s">
        <v>995</v>
      </c>
      <c r="C2020" s="809" t="s">
        <v>1495</v>
      </c>
      <c r="D2020" s="810"/>
      <c r="E2020" s="301" t="s">
        <v>16</v>
      </c>
      <c r="F2020" s="209">
        <v>1</v>
      </c>
      <c r="G2020" s="120">
        <v>3.51</v>
      </c>
      <c r="H2020" s="210">
        <f t="shared" si="14"/>
        <v>3.51</v>
      </c>
    </row>
    <row r="2021" spans="1:8">
      <c r="A2021" s="18">
        <v>301</v>
      </c>
      <c r="B2021" s="301" t="s">
        <v>997</v>
      </c>
      <c r="C2021" s="761" t="s">
        <v>1496</v>
      </c>
      <c r="D2021" s="761"/>
      <c r="E2021" s="301" t="s">
        <v>16</v>
      </c>
      <c r="F2021" s="209">
        <v>2</v>
      </c>
      <c r="G2021" s="120">
        <v>1.7</v>
      </c>
      <c r="H2021" s="210">
        <f t="shared" si="14"/>
        <v>3.4</v>
      </c>
    </row>
    <row r="2022" spans="1:8">
      <c r="A2022" s="18">
        <v>20079</v>
      </c>
      <c r="B2022" s="301" t="s">
        <v>999</v>
      </c>
      <c r="C2022" s="761" t="s">
        <v>1497</v>
      </c>
      <c r="D2022" s="761"/>
      <c r="E2022" s="301" t="s">
        <v>16</v>
      </c>
      <c r="F2022" s="209">
        <v>0.02</v>
      </c>
      <c r="G2022" s="120">
        <v>260.02999999999997</v>
      </c>
      <c r="H2022" s="210">
        <f t="shared" si="14"/>
        <v>5.2</v>
      </c>
    </row>
    <row r="2023" spans="1:8">
      <c r="A2023" s="18">
        <v>88267</v>
      </c>
      <c r="B2023" s="301" t="s">
        <v>1001</v>
      </c>
      <c r="C2023" s="761" t="s">
        <v>1498</v>
      </c>
      <c r="D2023" s="761"/>
      <c r="E2023" s="301" t="s">
        <v>1034</v>
      </c>
      <c r="F2023" s="209">
        <v>2</v>
      </c>
      <c r="G2023" s="120">
        <v>13.77</v>
      </c>
      <c r="H2023" s="210">
        <f t="shared" si="14"/>
        <v>27.54</v>
      </c>
    </row>
    <row r="2024" spans="1:8">
      <c r="A2024" s="18">
        <v>88248</v>
      </c>
      <c r="B2024" s="301" t="s">
        <v>1004</v>
      </c>
      <c r="C2024" s="761" t="s">
        <v>1145</v>
      </c>
      <c r="D2024" s="761"/>
      <c r="E2024" s="301" t="s">
        <v>1034</v>
      </c>
      <c r="F2024" s="209">
        <v>2.9</v>
      </c>
      <c r="G2024" s="120">
        <v>11.31</v>
      </c>
      <c r="H2024" s="210">
        <f t="shared" si="14"/>
        <v>32.799999999999997</v>
      </c>
    </row>
    <row r="2025" spans="1:8" ht="13.5" thickBot="1">
      <c r="A2025" s="181"/>
      <c r="B2025" s="182"/>
      <c r="C2025" s="805"/>
      <c r="D2025" s="805"/>
      <c r="E2025" s="182"/>
      <c r="F2025" s="182"/>
      <c r="G2025" s="183"/>
      <c r="H2025" s="184"/>
    </row>
    <row r="2026" spans="1:8" ht="13.5" thickBot="1">
      <c r="A2026" s="806"/>
      <c r="B2026" s="807"/>
      <c r="C2026" s="807"/>
      <c r="D2026" s="807"/>
      <c r="E2026" s="807"/>
      <c r="F2026" s="807"/>
      <c r="G2026" s="807"/>
      <c r="H2026" s="808"/>
    </row>
    <row r="2027" spans="1:8">
      <c r="A2027" s="753" t="s">
        <v>970</v>
      </c>
      <c r="B2027" s="754"/>
      <c r="C2027" s="754"/>
      <c r="D2027" s="754"/>
      <c r="E2027" s="754"/>
      <c r="F2027" s="754"/>
      <c r="G2027" s="754"/>
      <c r="H2027" s="140">
        <f>SUM(H2019:H2024)</f>
        <v>83</v>
      </c>
    </row>
    <row r="2028" spans="1:8">
      <c r="A2028" s="755" t="s">
        <v>969</v>
      </c>
      <c r="B2028" s="756"/>
      <c r="C2028" s="756"/>
      <c r="D2028" s="756"/>
      <c r="E2028" s="756"/>
      <c r="F2028" s="756"/>
      <c r="G2028" s="756"/>
      <c r="H2028" s="187">
        <f>H2029-H2027</f>
        <v>20.75</v>
      </c>
    </row>
    <row r="2029" spans="1:8" ht="13.5" thickBot="1">
      <c r="A2029" s="757" t="s">
        <v>968</v>
      </c>
      <c r="B2029" s="758"/>
      <c r="C2029" s="758"/>
      <c r="D2029" s="758"/>
      <c r="E2029" s="758"/>
      <c r="F2029" s="758"/>
      <c r="G2029" s="758"/>
      <c r="H2029" s="107">
        <f>H2027*1.25</f>
        <v>103.75</v>
      </c>
    </row>
    <row r="2030" spans="1:8" ht="13.5" thickBot="1"/>
    <row r="2031" spans="1:8" ht="16.5" customHeight="1">
      <c r="A2031" s="81" t="s">
        <v>1491</v>
      </c>
      <c r="B2031" s="783" t="s">
        <v>1499</v>
      </c>
      <c r="C2031" s="784"/>
      <c r="D2031" s="784"/>
      <c r="E2031" s="784"/>
      <c r="F2031" s="784"/>
      <c r="G2031" s="785"/>
      <c r="H2031" s="82" t="s">
        <v>1350</v>
      </c>
    </row>
    <row r="2032" spans="1:8" ht="29.25" customHeight="1" thickBot="1">
      <c r="A2032" s="84" t="s">
        <v>989</v>
      </c>
      <c r="B2032" s="85" t="s">
        <v>14</v>
      </c>
      <c r="C2032" s="813" t="s">
        <v>15</v>
      </c>
      <c r="D2032" s="813"/>
      <c r="E2032" s="86" t="s">
        <v>16</v>
      </c>
      <c r="F2032" s="86" t="s">
        <v>17</v>
      </c>
      <c r="G2032" s="86" t="s">
        <v>990</v>
      </c>
      <c r="H2032" s="87" t="s">
        <v>991</v>
      </c>
    </row>
    <row r="2033" spans="1:8">
      <c r="A2033" s="18">
        <v>9859</v>
      </c>
      <c r="B2033" s="301" t="s">
        <v>993</v>
      </c>
      <c r="C2033" s="816" t="s">
        <v>1500</v>
      </c>
      <c r="D2033" s="817"/>
      <c r="E2033" s="301" t="s">
        <v>958</v>
      </c>
      <c r="F2033" s="209">
        <v>5</v>
      </c>
      <c r="G2033" s="120">
        <v>3.03</v>
      </c>
      <c r="H2033" s="210">
        <f>ROUND(F2033*G2033,2)</f>
        <v>15.15</v>
      </c>
    </row>
    <row r="2034" spans="1:8">
      <c r="A2034" s="18">
        <v>3505</v>
      </c>
      <c r="B2034" s="301" t="s">
        <v>995</v>
      </c>
      <c r="C2034" s="809" t="s">
        <v>1501</v>
      </c>
      <c r="D2034" s="810"/>
      <c r="E2034" s="301" t="s">
        <v>16</v>
      </c>
      <c r="F2034" s="209">
        <v>2</v>
      </c>
      <c r="G2034" s="120">
        <v>0.97</v>
      </c>
      <c r="H2034" s="210">
        <f>ROUND(F2034*G2034,2)</f>
        <v>1.94</v>
      </c>
    </row>
    <row r="2035" spans="1:8" ht="12.75" customHeight="1">
      <c r="A2035" s="18">
        <v>3146</v>
      </c>
      <c r="B2035" s="301" t="s">
        <v>997</v>
      </c>
      <c r="C2035" s="814" t="s">
        <v>1502</v>
      </c>
      <c r="D2035" s="815"/>
      <c r="E2035" s="301" t="s">
        <v>16</v>
      </c>
      <c r="F2035" s="209">
        <v>9.6000000000000002E-2</v>
      </c>
      <c r="G2035" s="120">
        <v>2.2000000000000002</v>
      </c>
      <c r="H2035" s="210">
        <f>ROUND(F2035*G2035,2)</f>
        <v>0.21</v>
      </c>
    </row>
    <row r="2036" spans="1:8">
      <c r="A2036" s="18">
        <v>88267</v>
      </c>
      <c r="B2036" s="301" t="s">
        <v>999</v>
      </c>
      <c r="C2036" s="761" t="s">
        <v>1498</v>
      </c>
      <c r="D2036" s="761"/>
      <c r="E2036" s="301" t="s">
        <v>1034</v>
      </c>
      <c r="F2036" s="209">
        <v>1.9</v>
      </c>
      <c r="G2036" s="120">
        <v>13.77</v>
      </c>
      <c r="H2036" s="210">
        <f>ROUND(F2036*G2036,2)</f>
        <v>26.16</v>
      </c>
    </row>
    <row r="2037" spans="1:8">
      <c r="A2037" s="18">
        <v>88248</v>
      </c>
      <c r="B2037" s="301" t="s">
        <v>1001</v>
      </c>
      <c r="C2037" s="761" t="s">
        <v>1145</v>
      </c>
      <c r="D2037" s="761"/>
      <c r="E2037" s="301" t="s">
        <v>1034</v>
      </c>
      <c r="F2037" s="209">
        <v>2.2999999999999998</v>
      </c>
      <c r="G2037" s="120">
        <v>11.31</v>
      </c>
      <c r="H2037" s="210">
        <f>ROUND(F2037*G2037,2)</f>
        <v>26.01</v>
      </c>
    </row>
    <row r="2038" spans="1:8" ht="13.5" thickBot="1">
      <c r="A2038" s="181"/>
      <c r="B2038" s="182"/>
      <c r="C2038" s="805"/>
      <c r="D2038" s="805"/>
      <c r="E2038" s="182"/>
      <c r="F2038" s="182"/>
      <c r="G2038" s="183"/>
      <c r="H2038" s="184"/>
    </row>
    <row r="2039" spans="1:8" ht="13.5" thickBot="1">
      <c r="A2039" s="806"/>
      <c r="B2039" s="807"/>
      <c r="C2039" s="807"/>
      <c r="D2039" s="807"/>
      <c r="E2039" s="807"/>
      <c r="F2039" s="807"/>
      <c r="G2039" s="807"/>
      <c r="H2039" s="808"/>
    </row>
    <row r="2040" spans="1:8">
      <c r="A2040" s="753" t="s">
        <v>970</v>
      </c>
      <c r="B2040" s="754"/>
      <c r="C2040" s="754"/>
      <c r="D2040" s="754"/>
      <c r="E2040" s="754"/>
      <c r="F2040" s="754"/>
      <c r="G2040" s="754"/>
      <c r="H2040" s="140">
        <f>SUM(H2033:H2037)</f>
        <v>69.47</v>
      </c>
    </row>
    <row r="2041" spans="1:8">
      <c r="A2041" s="755" t="s">
        <v>969</v>
      </c>
      <c r="B2041" s="756"/>
      <c r="C2041" s="756"/>
      <c r="D2041" s="756"/>
      <c r="E2041" s="756"/>
      <c r="F2041" s="756"/>
      <c r="G2041" s="756"/>
      <c r="H2041" s="187">
        <f>H2042-H2040</f>
        <v>17.367500000000007</v>
      </c>
    </row>
    <row r="2042" spans="1:8" ht="13.5" thickBot="1">
      <c r="A2042" s="757" t="s">
        <v>968</v>
      </c>
      <c r="B2042" s="758"/>
      <c r="C2042" s="758"/>
      <c r="D2042" s="758"/>
      <c r="E2042" s="758"/>
      <c r="F2042" s="758"/>
      <c r="G2042" s="758"/>
      <c r="H2042" s="107">
        <f>H2040*1.25</f>
        <v>86.837500000000006</v>
      </c>
    </row>
    <row r="2043" spans="1:8" ht="13.5" thickBot="1"/>
    <row r="2044" spans="1:8" ht="16.5" customHeight="1">
      <c r="A2044" s="81" t="s">
        <v>588</v>
      </c>
      <c r="B2044" s="783" t="s">
        <v>1503</v>
      </c>
      <c r="C2044" s="784"/>
      <c r="D2044" s="784"/>
      <c r="E2044" s="784"/>
      <c r="F2044" s="784"/>
      <c r="G2044" s="785"/>
      <c r="H2044" s="82" t="s">
        <v>959</v>
      </c>
    </row>
    <row r="2045" spans="1:8" ht="23.25" thickBot="1">
      <c r="A2045" s="84" t="s">
        <v>989</v>
      </c>
      <c r="B2045" s="85" t="s">
        <v>14</v>
      </c>
      <c r="C2045" s="813" t="s">
        <v>15</v>
      </c>
      <c r="D2045" s="813"/>
      <c r="E2045" s="86" t="s">
        <v>16</v>
      </c>
      <c r="F2045" s="86" t="s">
        <v>17</v>
      </c>
      <c r="G2045" s="86" t="s">
        <v>990</v>
      </c>
      <c r="H2045" s="87" t="s">
        <v>991</v>
      </c>
    </row>
    <row r="2046" spans="1:8">
      <c r="A2046" s="18">
        <v>87328</v>
      </c>
      <c r="B2046" s="301" t="s">
        <v>993</v>
      </c>
      <c r="C2046" s="816" t="s">
        <v>1504</v>
      </c>
      <c r="D2046" s="817"/>
      <c r="E2046" s="301" t="s">
        <v>1003</v>
      </c>
      <c r="F2046" s="209">
        <v>1.0999999999999999E-2</v>
      </c>
      <c r="G2046" s="120">
        <v>283.99</v>
      </c>
      <c r="H2046" s="210">
        <f>ROUND(F2046*G2046,2)</f>
        <v>3.12</v>
      </c>
    </row>
    <row r="2047" spans="1:8">
      <c r="A2047" s="18">
        <v>88309</v>
      </c>
      <c r="B2047" s="301" t="s">
        <v>995</v>
      </c>
      <c r="C2047" s="809" t="s">
        <v>1205</v>
      </c>
      <c r="D2047" s="810"/>
      <c r="E2047" s="301" t="s">
        <v>1034</v>
      </c>
      <c r="F2047" s="209">
        <v>1</v>
      </c>
      <c r="G2047" s="120">
        <v>13.77</v>
      </c>
      <c r="H2047" s="210">
        <f>ROUND(F2047*G2047,2)</f>
        <v>13.77</v>
      </c>
    </row>
    <row r="2048" spans="1:8">
      <c r="A2048" s="18">
        <v>88316</v>
      </c>
      <c r="B2048" s="301" t="s">
        <v>997</v>
      </c>
      <c r="C2048" s="814" t="s">
        <v>1206</v>
      </c>
      <c r="D2048" s="815"/>
      <c r="E2048" s="301" t="s">
        <v>1034</v>
      </c>
      <c r="F2048" s="209">
        <v>1</v>
      </c>
      <c r="G2048" s="120">
        <v>11.02</v>
      </c>
      <c r="H2048" s="210">
        <f>ROUND(F2048*G2048,2)</f>
        <v>11.02</v>
      </c>
    </row>
    <row r="2049" spans="1:8">
      <c r="A2049" s="18">
        <v>7271</v>
      </c>
      <c r="B2049" s="301" t="s">
        <v>999</v>
      </c>
      <c r="C2049" s="761" t="s">
        <v>1505</v>
      </c>
      <c r="D2049" s="761"/>
      <c r="E2049" s="301" t="s">
        <v>16</v>
      </c>
      <c r="F2049" s="209">
        <v>24</v>
      </c>
      <c r="G2049" s="120">
        <v>0.46</v>
      </c>
      <c r="H2049" s="210">
        <f>ROUND(F2049*G2049,2)</f>
        <v>11.04</v>
      </c>
    </row>
    <row r="2050" spans="1:8">
      <c r="A2050" s="18"/>
      <c r="B2050" s="301"/>
      <c r="C2050" s="761"/>
      <c r="D2050" s="761"/>
      <c r="E2050" s="301"/>
      <c r="F2050" s="209"/>
      <c r="G2050" s="120"/>
      <c r="H2050" s="210">
        <f>ROUND(F2050*G2050,2)</f>
        <v>0</v>
      </c>
    </row>
    <row r="2051" spans="1:8" ht="13.5" thickBot="1">
      <c r="A2051" s="181"/>
      <c r="B2051" s="182"/>
      <c r="C2051" s="805"/>
      <c r="D2051" s="805"/>
      <c r="E2051" s="182"/>
      <c r="F2051" s="182"/>
      <c r="G2051" s="183"/>
      <c r="H2051" s="184"/>
    </row>
    <row r="2052" spans="1:8" ht="13.5" thickBot="1">
      <c r="A2052" s="806"/>
      <c r="B2052" s="807"/>
      <c r="C2052" s="807"/>
      <c r="D2052" s="807"/>
      <c r="E2052" s="807"/>
      <c r="F2052" s="807"/>
      <c r="G2052" s="807"/>
      <c r="H2052" s="808"/>
    </row>
    <row r="2053" spans="1:8">
      <c r="A2053" s="753" t="s">
        <v>970</v>
      </c>
      <c r="B2053" s="754"/>
      <c r="C2053" s="754"/>
      <c r="D2053" s="754"/>
      <c r="E2053" s="754"/>
      <c r="F2053" s="754"/>
      <c r="G2053" s="754"/>
      <c r="H2053" s="140">
        <f>SUM(H2046:H2050)</f>
        <v>38.950000000000003</v>
      </c>
    </row>
    <row r="2054" spans="1:8">
      <c r="A2054" s="755" t="s">
        <v>969</v>
      </c>
      <c r="B2054" s="756"/>
      <c r="C2054" s="756"/>
      <c r="D2054" s="756"/>
      <c r="E2054" s="756"/>
      <c r="F2054" s="756"/>
      <c r="G2054" s="756"/>
      <c r="H2054" s="187">
        <f>H2055-H2053</f>
        <v>9.7374999999999972</v>
      </c>
    </row>
    <row r="2055" spans="1:8" ht="13.5" thickBot="1">
      <c r="A2055" s="757" t="s">
        <v>968</v>
      </c>
      <c r="B2055" s="758"/>
      <c r="C2055" s="758"/>
      <c r="D2055" s="758"/>
      <c r="E2055" s="758"/>
      <c r="F2055" s="758"/>
      <c r="G2055" s="758"/>
      <c r="H2055" s="107">
        <f>H2053*1.25</f>
        <v>48.6875</v>
      </c>
    </row>
    <row r="2056" spans="1:8" ht="13.5" thickBot="1"/>
    <row r="2057" spans="1:8" ht="19.5" customHeight="1">
      <c r="A2057" s="81" t="s">
        <v>360</v>
      </c>
      <c r="B2057" s="783" t="s">
        <v>1506</v>
      </c>
      <c r="C2057" s="784"/>
      <c r="D2057" s="784"/>
      <c r="E2057" s="784"/>
      <c r="F2057" s="784"/>
      <c r="G2057" s="785"/>
      <c r="H2057" s="82" t="s">
        <v>959</v>
      </c>
    </row>
    <row r="2058" spans="1:8" ht="23.25" thickBot="1">
      <c r="A2058" s="84" t="s">
        <v>989</v>
      </c>
      <c r="B2058" s="85" t="s">
        <v>14</v>
      </c>
      <c r="C2058" s="813" t="s">
        <v>15</v>
      </c>
      <c r="D2058" s="813"/>
      <c r="E2058" s="86" t="s">
        <v>16</v>
      </c>
      <c r="F2058" s="86" t="s">
        <v>17</v>
      </c>
      <c r="G2058" s="86" t="s">
        <v>990</v>
      </c>
      <c r="H2058" s="87" t="s">
        <v>991</v>
      </c>
    </row>
    <row r="2059" spans="1:8">
      <c r="A2059" s="18">
        <v>88262</v>
      </c>
      <c r="B2059" s="301" t="s">
        <v>993</v>
      </c>
      <c r="C2059" s="816" t="s">
        <v>1507</v>
      </c>
      <c r="D2059" s="817"/>
      <c r="E2059" s="301" t="s">
        <v>1034</v>
      </c>
      <c r="F2059" s="177">
        <v>1.21</v>
      </c>
      <c r="G2059" s="120">
        <v>13.77</v>
      </c>
      <c r="H2059" s="210">
        <f t="shared" ref="H2059:H2065" si="15">ROUND(F2059*G2059,2)</f>
        <v>16.66</v>
      </c>
    </row>
    <row r="2060" spans="1:8">
      <c r="A2060" s="18">
        <v>88239</v>
      </c>
      <c r="B2060" s="301" t="s">
        <v>995</v>
      </c>
      <c r="C2060" s="809" t="s">
        <v>1508</v>
      </c>
      <c r="D2060" s="810"/>
      <c r="E2060" s="301" t="s">
        <v>1034</v>
      </c>
      <c r="F2060" s="177">
        <v>0.3</v>
      </c>
      <c r="G2060" s="120">
        <v>11.31</v>
      </c>
      <c r="H2060" s="210">
        <f t="shared" si="15"/>
        <v>3.39</v>
      </c>
    </row>
    <row r="2061" spans="1:8">
      <c r="A2061" s="18">
        <v>1355</v>
      </c>
      <c r="B2061" s="301" t="s">
        <v>997</v>
      </c>
      <c r="C2061" s="814" t="s">
        <v>1509</v>
      </c>
      <c r="D2061" s="815"/>
      <c r="E2061" s="301" t="s">
        <v>959</v>
      </c>
      <c r="F2061" s="177">
        <v>0.38</v>
      </c>
      <c r="G2061" s="120">
        <v>18.760000000000002</v>
      </c>
      <c r="H2061" s="210">
        <f t="shared" si="15"/>
        <v>7.13</v>
      </c>
    </row>
    <row r="2062" spans="1:8">
      <c r="A2062" s="18">
        <v>4491</v>
      </c>
      <c r="B2062" s="301" t="s">
        <v>999</v>
      </c>
      <c r="C2062" s="761" t="s">
        <v>1510</v>
      </c>
      <c r="D2062" s="761"/>
      <c r="E2062" s="301" t="s">
        <v>958</v>
      </c>
      <c r="F2062" s="177">
        <v>1.57</v>
      </c>
      <c r="G2062" s="120">
        <v>2.81</v>
      </c>
      <c r="H2062" s="210">
        <f t="shared" si="15"/>
        <v>4.41</v>
      </c>
    </row>
    <row r="2063" spans="1:8">
      <c r="A2063" s="18">
        <v>4509</v>
      </c>
      <c r="B2063" s="301" t="s">
        <v>1001</v>
      </c>
      <c r="C2063" s="761" t="s">
        <v>1511</v>
      </c>
      <c r="D2063" s="761"/>
      <c r="E2063" s="301" t="s">
        <v>958</v>
      </c>
      <c r="F2063" s="177">
        <v>2.29</v>
      </c>
      <c r="G2063" s="120">
        <v>1.44</v>
      </c>
      <c r="H2063" s="210">
        <f t="shared" si="15"/>
        <v>3.3</v>
      </c>
    </row>
    <row r="2064" spans="1:8">
      <c r="A2064" s="18">
        <v>5061</v>
      </c>
      <c r="B2064" s="301" t="s">
        <v>1004</v>
      </c>
      <c r="C2064" s="761" t="s">
        <v>1512</v>
      </c>
      <c r="D2064" s="761"/>
      <c r="E2064" s="301" t="s">
        <v>1091</v>
      </c>
      <c r="F2064" s="177">
        <v>0.25</v>
      </c>
      <c r="G2064" s="120">
        <v>7.5</v>
      </c>
      <c r="H2064" s="210">
        <f t="shared" si="15"/>
        <v>1.88</v>
      </c>
    </row>
    <row r="2065" spans="1:8">
      <c r="A2065" s="18">
        <v>2692</v>
      </c>
      <c r="B2065" s="301" t="s">
        <v>1085</v>
      </c>
      <c r="C2065" s="761" t="s">
        <v>1109</v>
      </c>
      <c r="D2065" s="761"/>
      <c r="E2065" s="301" t="s">
        <v>1093</v>
      </c>
      <c r="F2065" s="177">
        <v>6.0000000000000001E-3</v>
      </c>
      <c r="G2065" s="120">
        <v>4.7</v>
      </c>
      <c r="H2065" s="210">
        <f t="shared" si="15"/>
        <v>0.03</v>
      </c>
    </row>
    <row r="2066" spans="1:8" ht="13.5" thickBot="1">
      <c r="A2066" s="181"/>
      <c r="B2066" s="182"/>
      <c r="C2066" s="805"/>
      <c r="D2066" s="805"/>
      <c r="E2066" s="182"/>
      <c r="F2066" s="182"/>
      <c r="G2066" s="183"/>
      <c r="H2066" s="184"/>
    </row>
    <row r="2067" spans="1:8" ht="5.25" customHeight="1" thickBot="1">
      <c r="A2067" s="806"/>
      <c r="B2067" s="807"/>
      <c r="C2067" s="807"/>
      <c r="D2067" s="807"/>
      <c r="E2067" s="807"/>
      <c r="F2067" s="807"/>
      <c r="G2067" s="807"/>
      <c r="H2067" s="808"/>
    </row>
    <row r="2068" spans="1:8">
      <c r="A2068" s="753" t="s">
        <v>970</v>
      </c>
      <c r="B2068" s="754"/>
      <c r="C2068" s="754"/>
      <c r="D2068" s="754"/>
      <c r="E2068" s="754"/>
      <c r="F2068" s="754"/>
      <c r="G2068" s="754"/>
      <c r="H2068" s="140">
        <f>SUM(H2059:H2065)</f>
        <v>36.800000000000004</v>
      </c>
    </row>
    <row r="2069" spans="1:8">
      <c r="A2069" s="755" t="s">
        <v>969</v>
      </c>
      <c r="B2069" s="756"/>
      <c r="C2069" s="756"/>
      <c r="D2069" s="756"/>
      <c r="E2069" s="756"/>
      <c r="F2069" s="756"/>
      <c r="G2069" s="756"/>
      <c r="H2069" s="187">
        <f>H2070-H2068</f>
        <v>9.2000000000000028</v>
      </c>
    </row>
    <row r="2070" spans="1:8" ht="13.5" thickBot="1">
      <c r="A2070" s="757" t="s">
        <v>968</v>
      </c>
      <c r="B2070" s="758"/>
      <c r="C2070" s="758"/>
      <c r="D2070" s="758"/>
      <c r="E2070" s="758"/>
      <c r="F2070" s="758"/>
      <c r="G2070" s="758"/>
      <c r="H2070" s="107">
        <f>H2068*1.25</f>
        <v>46.000000000000007</v>
      </c>
    </row>
    <row r="2071" spans="1:8" ht="13.5" thickBot="1"/>
    <row r="2072" spans="1:8">
      <c r="A2072" s="81" t="s">
        <v>111</v>
      </c>
      <c r="B2072" s="783" t="s">
        <v>1513</v>
      </c>
      <c r="C2072" s="784"/>
      <c r="D2072" s="784"/>
      <c r="E2072" s="784"/>
      <c r="F2072" s="784"/>
      <c r="G2072" s="785"/>
      <c r="H2072" s="82" t="s">
        <v>958</v>
      </c>
    </row>
    <row r="2073" spans="1:8" ht="23.25" thickBot="1">
      <c r="A2073" s="84" t="s">
        <v>989</v>
      </c>
      <c r="B2073" s="85" t="s">
        <v>14</v>
      </c>
      <c r="C2073" s="813" t="s">
        <v>15</v>
      </c>
      <c r="D2073" s="813"/>
      <c r="E2073" s="86" t="s">
        <v>16</v>
      </c>
      <c r="F2073" s="86" t="s">
        <v>17</v>
      </c>
      <c r="G2073" s="86" t="s">
        <v>990</v>
      </c>
      <c r="H2073" s="87" t="s">
        <v>991</v>
      </c>
    </row>
    <row r="2074" spans="1:8">
      <c r="A2074" s="18" t="s">
        <v>1082</v>
      </c>
      <c r="B2074" s="301" t="s">
        <v>993</v>
      </c>
      <c r="C2074" s="816" t="s">
        <v>1514</v>
      </c>
      <c r="D2074" s="817"/>
      <c r="E2074" s="301" t="s">
        <v>1003</v>
      </c>
      <c r="F2074" s="209">
        <v>6.5000000000000002E-2</v>
      </c>
      <c r="G2074" s="120">
        <v>423.71</v>
      </c>
      <c r="H2074" s="210">
        <f t="shared" ref="H2074:H2081" si="16">ROUND(F2074*G2074,2)</f>
        <v>27.54</v>
      </c>
    </row>
    <row r="2075" spans="1:8">
      <c r="A2075" s="18" t="s">
        <v>1515</v>
      </c>
      <c r="B2075" s="301" t="s">
        <v>995</v>
      </c>
      <c r="C2075" s="809" t="s">
        <v>1516</v>
      </c>
      <c r="D2075" s="810"/>
      <c r="E2075" s="301" t="s">
        <v>1003</v>
      </c>
      <c r="F2075" s="209">
        <v>6.5000000000000002E-2</v>
      </c>
      <c r="G2075" s="120">
        <v>72.84</v>
      </c>
      <c r="H2075" s="210">
        <f t="shared" si="16"/>
        <v>4.7300000000000004</v>
      </c>
    </row>
    <row r="2076" spans="1:8">
      <c r="A2076" s="18">
        <v>84218</v>
      </c>
      <c r="B2076" s="301" t="s">
        <v>997</v>
      </c>
      <c r="C2076" s="814" t="s">
        <v>1517</v>
      </c>
      <c r="D2076" s="815"/>
      <c r="E2076" s="301" t="s">
        <v>959</v>
      </c>
      <c r="F2076" s="209">
        <v>0.77</v>
      </c>
      <c r="G2076" s="120">
        <v>32.94</v>
      </c>
      <c r="H2076" s="210">
        <f t="shared" si="16"/>
        <v>25.36</v>
      </c>
    </row>
    <row r="2077" spans="1:8">
      <c r="A2077" s="18">
        <v>22</v>
      </c>
      <c r="B2077" s="301" t="s">
        <v>999</v>
      </c>
      <c r="C2077" s="761" t="s">
        <v>1518</v>
      </c>
      <c r="D2077" s="761"/>
      <c r="E2077" s="301" t="s">
        <v>1091</v>
      </c>
      <c r="F2077" s="209">
        <v>4.7</v>
      </c>
      <c r="G2077" s="120">
        <v>3.71</v>
      </c>
      <c r="H2077" s="210">
        <f t="shared" si="16"/>
        <v>17.440000000000001</v>
      </c>
    </row>
    <row r="2078" spans="1:8" ht="12.75" customHeight="1">
      <c r="A2078" s="18">
        <v>88245</v>
      </c>
      <c r="B2078" s="301" t="s">
        <v>1001</v>
      </c>
      <c r="C2078" s="814" t="s">
        <v>1519</v>
      </c>
      <c r="D2078" s="815"/>
      <c r="E2078" s="301" t="s">
        <v>1034</v>
      </c>
      <c r="F2078" s="209">
        <v>1</v>
      </c>
      <c r="G2078" s="120">
        <v>13.77</v>
      </c>
      <c r="H2078" s="210">
        <f t="shared" si="16"/>
        <v>13.77</v>
      </c>
    </row>
    <row r="2079" spans="1:8" ht="12.75" customHeight="1">
      <c r="A2079" s="18">
        <v>88309</v>
      </c>
      <c r="B2079" s="301" t="s">
        <v>1004</v>
      </c>
      <c r="C2079" s="814" t="s">
        <v>1205</v>
      </c>
      <c r="D2079" s="815"/>
      <c r="E2079" s="301" t="s">
        <v>1034</v>
      </c>
      <c r="F2079" s="209">
        <v>1</v>
      </c>
      <c r="G2079" s="120">
        <v>13.77</v>
      </c>
      <c r="H2079" s="210">
        <f t="shared" si="16"/>
        <v>13.77</v>
      </c>
    </row>
    <row r="2080" spans="1:8" ht="12.75" customHeight="1">
      <c r="A2080" s="18">
        <v>88316</v>
      </c>
      <c r="B2080" s="301" t="s">
        <v>1085</v>
      </c>
      <c r="C2080" s="814" t="s">
        <v>1206</v>
      </c>
      <c r="D2080" s="815"/>
      <c r="E2080" s="301" t="s">
        <v>1034</v>
      </c>
      <c r="F2080" s="209">
        <v>2.7</v>
      </c>
      <c r="G2080" s="120">
        <v>11.02</v>
      </c>
      <c r="H2080" s="210">
        <f t="shared" si="16"/>
        <v>29.75</v>
      </c>
    </row>
    <row r="2081" spans="1:8">
      <c r="A2081" s="18">
        <v>5075</v>
      </c>
      <c r="B2081" s="301" t="s">
        <v>1243</v>
      </c>
      <c r="C2081" s="814" t="s">
        <v>1520</v>
      </c>
      <c r="D2081" s="815"/>
      <c r="E2081" s="301" t="s">
        <v>1091</v>
      </c>
      <c r="F2081" s="209">
        <v>0.05</v>
      </c>
      <c r="G2081" s="120">
        <v>6.98</v>
      </c>
      <c r="H2081" s="210">
        <f t="shared" si="16"/>
        <v>0.35</v>
      </c>
    </row>
    <row r="2082" spans="1:8" ht="13.5" thickBot="1">
      <c r="A2082" s="181"/>
      <c r="B2082" s="182"/>
      <c r="C2082" s="805"/>
      <c r="D2082" s="805"/>
      <c r="E2082" s="182"/>
      <c r="F2082" s="182"/>
      <c r="G2082" s="183"/>
      <c r="H2082" s="184"/>
    </row>
    <row r="2083" spans="1:8" ht="6.75" customHeight="1" thickBot="1">
      <c r="A2083" s="806"/>
      <c r="B2083" s="807"/>
      <c r="C2083" s="807"/>
      <c r="D2083" s="807"/>
      <c r="E2083" s="807"/>
      <c r="F2083" s="807"/>
      <c r="G2083" s="807"/>
      <c r="H2083" s="808"/>
    </row>
    <row r="2084" spans="1:8">
      <c r="A2084" s="753" t="s">
        <v>970</v>
      </c>
      <c r="B2084" s="754"/>
      <c r="C2084" s="754"/>
      <c r="D2084" s="754"/>
      <c r="E2084" s="754"/>
      <c r="F2084" s="754"/>
      <c r="G2084" s="754"/>
      <c r="H2084" s="140">
        <f>SUM(H2074:H2081)</f>
        <v>132.70999999999998</v>
      </c>
    </row>
    <row r="2085" spans="1:8">
      <c r="A2085" s="755" t="s">
        <v>969</v>
      </c>
      <c r="B2085" s="756"/>
      <c r="C2085" s="756"/>
      <c r="D2085" s="756"/>
      <c r="E2085" s="756"/>
      <c r="F2085" s="756"/>
      <c r="G2085" s="756"/>
      <c r="H2085" s="187">
        <f>H2086-H2084</f>
        <v>33.177500000000009</v>
      </c>
    </row>
    <row r="2086" spans="1:8" ht="13.5" thickBot="1">
      <c r="A2086" s="757" t="s">
        <v>968</v>
      </c>
      <c r="B2086" s="758"/>
      <c r="C2086" s="758"/>
      <c r="D2086" s="758"/>
      <c r="E2086" s="758"/>
      <c r="F2086" s="758"/>
      <c r="G2086" s="758"/>
      <c r="H2086" s="107">
        <f>H2084*1.25</f>
        <v>165.88749999999999</v>
      </c>
    </row>
    <row r="2087" spans="1:8" ht="13.5" thickBot="1"/>
    <row r="2088" spans="1:8" ht="13.5" customHeight="1">
      <c r="A2088" s="81" t="s">
        <v>624</v>
      </c>
      <c r="B2088" s="783" t="s">
        <v>1521</v>
      </c>
      <c r="C2088" s="784"/>
      <c r="D2088" s="784"/>
      <c r="E2088" s="784"/>
      <c r="F2088" s="784"/>
      <c r="G2088" s="785"/>
      <c r="H2088" s="82" t="s">
        <v>959</v>
      </c>
    </row>
    <row r="2089" spans="1:8" ht="23.25" thickBot="1">
      <c r="A2089" s="84" t="s">
        <v>989</v>
      </c>
      <c r="B2089" s="85" t="s">
        <v>14</v>
      </c>
      <c r="C2089" s="813" t="s">
        <v>15</v>
      </c>
      <c r="D2089" s="813"/>
      <c r="E2089" s="86" t="s">
        <v>16</v>
      </c>
      <c r="F2089" s="86" t="s">
        <v>17</v>
      </c>
      <c r="G2089" s="86" t="s">
        <v>990</v>
      </c>
      <c r="H2089" s="87" t="s">
        <v>991</v>
      </c>
    </row>
    <row r="2090" spans="1:8">
      <c r="A2090" s="18">
        <v>536</v>
      </c>
      <c r="B2090" s="301" t="s">
        <v>993</v>
      </c>
      <c r="C2090" s="816" t="s">
        <v>1522</v>
      </c>
      <c r="D2090" s="817"/>
      <c r="E2090" s="301" t="s">
        <v>959</v>
      </c>
      <c r="F2090" s="209">
        <v>1.05</v>
      </c>
      <c r="G2090" s="120">
        <v>20.5</v>
      </c>
      <c r="H2090" s="210">
        <f>ROUND(F2090*G2090,2)</f>
        <v>21.53</v>
      </c>
    </row>
    <row r="2091" spans="1:8">
      <c r="A2091" s="18">
        <v>1379</v>
      </c>
      <c r="B2091" s="301" t="s">
        <v>995</v>
      </c>
      <c r="C2091" s="809" t="s">
        <v>1107</v>
      </c>
      <c r="D2091" s="810"/>
      <c r="E2091" s="301" t="s">
        <v>1091</v>
      </c>
      <c r="F2091" s="209">
        <v>3</v>
      </c>
      <c r="G2091" s="120">
        <v>0.64</v>
      </c>
      <c r="H2091" s="210">
        <f>ROUND(F2091*G2091,2)</f>
        <v>1.92</v>
      </c>
    </row>
    <row r="2092" spans="1:8">
      <c r="A2092" s="18">
        <v>1380</v>
      </c>
      <c r="B2092" s="301" t="s">
        <v>997</v>
      </c>
      <c r="C2092" s="814" t="s">
        <v>1523</v>
      </c>
      <c r="D2092" s="815"/>
      <c r="E2092" s="301" t="s">
        <v>1091</v>
      </c>
      <c r="F2092" s="209">
        <v>0.25</v>
      </c>
      <c r="G2092" s="120">
        <v>3.76</v>
      </c>
      <c r="H2092" s="210">
        <f>ROUND(F2092*G2092,2)</f>
        <v>0.94</v>
      </c>
    </row>
    <row r="2093" spans="1:8">
      <c r="A2093" s="18">
        <v>88256</v>
      </c>
      <c r="B2093" s="301" t="s">
        <v>999</v>
      </c>
      <c r="C2093" s="761" t="s">
        <v>1524</v>
      </c>
      <c r="D2093" s="761"/>
      <c r="E2093" s="301" t="s">
        <v>1034</v>
      </c>
      <c r="F2093" s="209">
        <v>0.36</v>
      </c>
      <c r="G2093" s="120">
        <v>12.87</v>
      </c>
      <c r="H2093" s="210">
        <f>ROUND(F2093*G2093,2)</f>
        <v>4.63</v>
      </c>
    </row>
    <row r="2094" spans="1:8">
      <c r="A2094" s="18">
        <v>88316</v>
      </c>
      <c r="B2094" s="301" t="s">
        <v>1001</v>
      </c>
      <c r="C2094" s="814" t="s">
        <v>1206</v>
      </c>
      <c r="D2094" s="815"/>
      <c r="E2094" s="301" t="s">
        <v>1034</v>
      </c>
      <c r="F2094" s="209">
        <v>0.2</v>
      </c>
      <c r="G2094" s="120">
        <v>11.02</v>
      </c>
      <c r="H2094" s="210">
        <f>ROUND(F2094*G2094,2)</f>
        <v>2.2000000000000002</v>
      </c>
    </row>
    <row r="2095" spans="1:8" ht="13.5" thickBot="1">
      <c r="A2095" s="181"/>
      <c r="B2095" s="182"/>
      <c r="C2095" s="805"/>
      <c r="D2095" s="805"/>
      <c r="E2095" s="182"/>
      <c r="F2095" s="182"/>
      <c r="G2095" s="183"/>
      <c r="H2095" s="184"/>
    </row>
    <row r="2096" spans="1:8" ht="6" customHeight="1" thickBot="1">
      <c r="A2096" s="806"/>
      <c r="B2096" s="807"/>
      <c r="C2096" s="807"/>
      <c r="D2096" s="807"/>
      <c r="E2096" s="807"/>
      <c r="F2096" s="807"/>
      <c r="G2096" s="807"/>
      <c r="H2096" s="808"/>
    </row>
    <row r="2097" spans="1:8">
      <c r="A2097" s="753" t="s">
        <v>970</v>
      </c>
      <c r="B2097" s="754"/>
      <c r="C2097" s="754"/>
      <c r="D2097" s="754"/>
      <c r="E2097" s="754"/>
      <c r="F2097" s="754"/>
      <c r="G2097" s="754"/>
      <c r="H2097" s="140">
        <f>SUM(H2090:H2094)</f>
        <v>31.220000000000002</v>
      </c>
    </row>
    <row r="2098" spans="1:8">
      <c r="A2098" s="755" t="s">
        <v>969</v>
      </c>
      <c r="B2098" s="756"/>
      <c r="C2098" s="756"/>
      <c r="D2098" s="756"/>
      <c r="E2098" s="756"/>
      <c r="F2098" s="756"/>
      <c r="G2098" s="756"/>
      <c r="H2098" s="187">
        <f>H2099-H2097</f>
        <v>7.8050000000000033</v>
      </c>
    </row>
    <row r="2099" spans="1:8" ht="13.5" thickBot="1">
      <c r="A2099" s="757" t="s">
        <v>968</v>
      </c>
      <c r="B2099" s="758"/>
      <c r="C2099" s="758"/>
      <c r="D2099" s="758"/>
      <c r="E2099" s="758"/>
      <c r="F2099" s="758"/>
      <c r="G2099" s="758"/>
      <c r="H2099" s="107">
        <f>H2097*1.25</f>
        <v>39.025000000000006</v>
      </c>
    </row>
    <row r="2100" spans="1:8" ht="13.5" thickBot="1"/>
    <row r="2101" spans="1:8" ht="18" customHeight="1">
      <c r="A2101" s="81" t="s">
        <v>684</v>
      </c>
      <c r="B2101" s="783" t="s">
        <v>1525</v>
      </c>
      <c r="C2101" s="784"/>
      <c r="D2101" s="784"/>
      <c r="E2101" s="784"/>
      <c r="F2101" s="784"/>
      <c r="G2101" s="785"/>
      <c r="H2101" s="82" t="s">
        <v>959</v>
      </c>
    </row>
    <row r="2102" spans="1:8" ht="23.25" thickBot="1">
      <c r="A2102" s="84" t="s">
        <v>989</v>
      </c>
      <c r="B2102" s="85" t="s">
        <v>14</v>
      </c>
      <c r="C2102" s="813" t="s">
        <v>15</v>
      </c>
      <c r="D2102" s="813"/>
      <c r="E2102" s="86" t="s">
        <v>16</v>
      </c>
      <c r="F2102" s="86" t="s">
        <v>17</v>
      </c>
      <c r="G2102" s="86" t="s">
        <v>990</v>
      </c>
      <c r="H2102" s="87" t="s">
        <v>991</v>
      </c>
    </row>
    <row r="2103" spans="1:8">
      <c r="A2103" s="18">
        <v>6045</v>
      </c>
      <c r="B2103" s="301" t="s">
        <v>993</v>
      </c>
      <c r="C2103" s="816" t="s">
        <v>1526</v>
      </c>
      <c r="D2103" s="817"/>
      <c r="E2103" s="301" t="s">
        <v>1003</v>
      </c>
      <c r="F2103" s="209">
        <v>0.15</v>
      </c>
      <c r="G2103" s="120">
        <v>378.98</v>
      </c>
      <c r="H2103" s="210">
        <f t="shared" ref="H2103:H2108" si="17">ROUND(F2103*G2103,2)</f>
        <v>56.85</v>
      </c>
    </row>
    <row r="2104" spans="1:8">
      <c r="A2104" s="18">
        <v>73355</v>
      </c>
      <c r="B2104" s="301" t="s">
        <v>995</v>
      </c>
      <c r="C2104" s="809" t="s">
        <v>1527</v>
      </c>
      <c r="D2104" s="810"/>
      <c r="E2104" s="301" t="s">
        <v>1034</v>
      </c>
      <c r="F2104" s="209">
        <v>1.25</v>
      </c>
      <c r="G2104" s="120">
        <v>40.159999999999997</v>
      </c>
      <c r="H2104" s="210">
        <f t="shared" si="17"/>
        <v>50.2</v>
      </c>
    </row>
    <row r="2105" spans="1:8">
      <c r="A2105" s="18" t="s">
        <v>1528</v>
      </c>
      <c r="B2105" s="301" t="s">
        <v>997</v>
      </c>
      <c r="C2105" s="814" t="s">
        <v>1529</v>
      </c>
      <c r="D2105" s="815"/>
      <c r="E2105" s="301" t="s">
        <v>1034</v>
      </c>
      <c r="F2105" s="209">
        <v>1.25</v>
      </c>
      <c r="G2105" s="120">
        <v>33.35</v>
      </c>
      <c r="H2105" s="210">
        <f t="shared" si="17"/>
        <v>41.69</v>
      </c>
    </row>
    <row r="2106" spans="1:8">
      <c r="A2106" s="18" t="s">
        <v>1515</v>
      </c>
      <c r="B2106" s="301" t="s">
        <v>999</v>
      </c>
      <c r="C2106" s="761" t="s">
        <v>1516</v>
      </c>
      <c r="D2106" s="761"/>
      <c r="E2106" s="301" t="s">
        <v>1003</v>
      </c>
      <c r="F2106" s="209">
        <v>0.15</v>
      </c>
      <c r="G2106" s="120">
        <v>72.84</v>
      </c>
      <c r="H2106" s="210">
        <f t="shared" si="17"/>
        <v>10.93</v>
      </c>
    </row>
    <row r="2107" spans="1:8">
      <c r="A2107" s="18">
        <v>88316</v>
      </c>
      <c r="B2107" s="301" t="s">
        <v>1001</v>
      </c>
      <c r="C2107" s="814" t="s">
        <v>1206</v>
      </c>
      <c r="D2107" s="815"/>
      <c r="E2107" s="301" t="s">
        <v>1034</v>
      </c>
      <c r="F2107" s="209">
        <v>6</v>
      </c>
      <c r="G2107" s="120">
        <v>11.02</v>
      </c>
      <c r="H2107" s="210">
        <f t="shared" si="17"/>
        <v>66.12</v>
      </c>
    </row>
    <row r="2108" spans="1:8" ht="13.5" thickBot="1">
      <c r="A2108" s="181" t="s">
        <v>138</v>
      </c>
      <c r="B2108" s="182" t="s">
        <v>1004</v>
      </c>
      <c r="C2108" s="805" t="s">
        <v>1530</v>
      </c>
      <c r="D2108" s="805"/>
      <c r="E2108" s="182" t="s">
        <v>16</v>
      </c>
      <c r="F2108" s="308">
        <v>1</v>
      </c>
      <c r="G2108" s="309">
        <v>336</v>
      </c>
      <c r="H2108" s="184">
        <f t="shared" si="17"/>
        <v>336</v>
      </c>
    </row>
    <row r="2109" spans="1:8" ht="5.25" customHeight="1" thickBot="1">
      <c r="A2109" s="806"/>
      <c r="B2109" s="807"/>
      <c r="C2109" s="807"/>
      <c r="D2109" s="807"/>
      <c r="E2109" s="807"/>
      <c r="F2109" s="807"/>
      <c r="G2109" s="807"/>
      <c r="H2109" s="808"/>
    </row>
    <row r="2110" spans="1:8">
      <c r="A2110" s="753" t="s">
        <v>970</v>
      </c>
      <c r="B2110" s="754"/>
      <c r="C2110" s="754"/>
      <c r="D2110" s="754"/>
      <c r="E2110" s="754"/>
      <c r="F2110" s="754"/>
      <c r="G2110" s="754"/>
      <c r="H2110" s="140">
        <f>SUM(H2103:H2108)</f>
        <v>561.79</v>
      </c>
    </row>
    <row r="2111" spans="1:8">
      <c r="A2111" s="755" t="s">
        <v>969</v>
      </c>
      <c r="B2111" s="756"/>
      <c r="C2111" s="756"/>
      <c r="D2111" s="756"/>
      <c r="E2111" s="756"/>
      <c r="F2111" s="756"/>
      <c r="G2111" s="756"/>
      <c r="H2111" s="187">
        <f>H2112-H2110</f>
        <v>140.44749999999999</v>
      </c>
    </row>
    <row r="2112" spans="1:8" ht="13.5" thickBot="1">
      <c r="A2112" s="757" t="s">
        <v>968</v>
      </c>
      <c r="B2112" s="758"/>
      <c r="C2112" s="758"/>
      <c r="D2112" s="758"/>
      <c r="E2112" s="758"/>
      <c r="F2112" s="758"/>
      <c r="G2112" s="758"/>
      <c r="H2112" s="107">
        <f>H2110*1.25</f>
        <v>702.23749999999995</v>
      </c>
    </row>
    <row r="2113" spans="1:8">
      <c r="A2113" s="310" t="s">
        <v>733</v>
      </c>
      <c r="B2113" s="783" t="s">
        <v>1531</v>
      </c>
      <c r="C2113" s="784"/>
      <c r="D2113" s="784"/>
      <c r="E2113" s="784"/>
      <c r="F2113" s="784"/>
      <c r="G2113" s="785"/>
      <c r="H2113" s="82" t="s">
        <v>16</v>
      </c>
    </row>
    <row r="2114" spans="1:8" ht="23.25" thickBot="1">
      <c r="A2114" s="84" t="s">
        <v>989</v>
      </c>
      <c r="B2114" s="85" t="s">
        <v>14</v>
      </c>
      <c r="C2114" s="813" t="s">
        <v>15</v>
      </c>
      <c r="D2114" s="813"/>
      <c r="E2114" s="86" t="s">
        <v>16</v>
      </c>
      <c r="F2114" s="86" t="s">
        <v>17</v>
      </c>
      <c r="G2114" s="86" t="s">
        <v>990</v>
      </c>
      <c r="H2114" s="87" t="s">
        <v>991</v>
      </c>
    </row>
    <row r="2115" spans="1:8">
      <c r="A2115" s="174">
        <v>5651</v>
      </c>
      <c r="B2115" s="301" t="s">
        <v>1412</v>
      </c>
      <c r="C2115" s="809" t="s">
        <v>1532</v>
      </c>
      <c r="D2115" s="810"/>
      <c r="E2115" s="301" t="s">
        <v>959</v>
      </c>
      <c r="F2115" s="209">
        <v>2.94</v>
      </c>
      <c r="G2115" s="226">
        <v>22.61</v>
      </c>
      <c r="H2115" s="311">
        <f>F2115*G2115</f>
        <v>66.473399999999998</v>
      </c>
    </row>
    <row r="2116" spans="1:8">
      <c r="A2116" s="174">
        <v>73406</v>
      </c>
      <c r="B2116" s="301" t="s">
        <v>1414</v>
      </c>
      <c r="C2116" s="809" t="s">
        <v>1533</v>
      </c>
      <c r="D2116" s="810"/>
      <c r="E2116" s="301" t="s">
        <v>1003</v>
      </c>
      <c r="F2116" s="209">
        <v>0.51900000000000002</v>
      </c>
      <c r="G2116" s="226">
        <v>486.76</v>
      </c>
      <c r="H2116" s="311">
        <f t="shared" ref="H2116:H2127" si="18">F2116*G2116</f>
        <v>252.62844000000001</v>
      </c>
    </row>
    <row r="2117" spans="1:8">
      <c r="A2117" s="174">
        <v>73410</v>
      </c>
      <c r="B2117" s="301" t="s">
        <v>1416</v>
      </c>
      <c r="C2117" s="809" t="s">
        <v>1534</v>
      </c>
      <c r="D2117" s="810"/>
      <c r="E2117" s="301" t="s">
        <v>959</v>
      </c>
      <c r="F2117" s="209">
        <v>3.9</v>
      </c>
      <c r="G2117" s="226">
        <v>42.99</v>
      </c>
      <c r="H2117" s="311">
        <f t="shared" si="18"/>
        <v>167.661</v>
      </c>
    </row>
    <row r="2118" spans="1:8">
      <c r="A2118" s="174">
        <v>88487</v>
      </c>
      <c r="B2118" s="301" t="s">
        <v>1418</v>
      </c>
      <c r="C2118" s="809" t="s">
        <v>1535</v>
      </c>
      <c r="D2118" s="810"/>
      <c r="E2118" s="301" t="s">
        <v>959</v>
      </c>
      <c r="F2118" s="209">
        <v>3.9</v>
      </c>
      <c r="G2118" s="226">
        <v>6.63</v>
      </c>
      <c r="H2118" s="311">
        <f t="shared" si="18"/>
        <v>25.856999999999999</v>
      </c>
    </row>
    <row r="2119" spans="1:8">
      <c r="A2119" s="174">
        <v>73426</v>
      </c>
      <c r="B2119" s="301" t="s">
        <v>1420</v>
      </c>
      <c r="C2119" s="809" t="s">
        <v>1536</v>
      </c>
      <c r="D2119" s="810"/>
      <c r="E2119" s="301" t="s">
        <v>958</v>
      </c>
      <c r="F2119" s="209">
        <v>4.5</v>
      </c>
      <c r="G2119" s="226">
        <v>55.17</v>
      </c>
      <c r="H2119" s="311">
        <f t="shared" si="18"/>
        <v>248.26500000000001</v>
      </c>
    </row>
    <row r="2120" spans="1:8">
      <c r="A2120" s="174">
        <v>73446</v>
      </c>
      <c r="B2120" s="301" t="s">
        <v>1422</v>
      </c>
      <c r="C2120" s="809" t="s">
        <v>1537</v>
      </c>
      <c r="D2120" s="810"/>
      <c r="E2120" s="301" t="s">
        <v>959</v>
      </c>
      <c r="F2120" s="209">
        <v>13.6</v>
      </c>
      <c r="G2120" s="226">
        <v>13.2</v>
      </c>
      <c r="H2120" s="311">
        <f t="shared" si="18"/>
        <v>179.51999999999998</v>
      </c>
    </row>
    <row r="2121" spans="1:8">
      <c r="A2121" s="174">
        <v>73481</v>
      </c>
      <c r="B2121" s="301" t="s">
        <v>1425</v>
      </c>
      <c r="C2121" s="809" t="s">
        <v>1538</v>
      </c>
      <c r="D2121" s="810"/>
      <c r="E2121" s="301" t="s">
        <v>1003</v>
      </c>
      <c r="F2121" s="209">
        <v>0.28499999999999998</v>
      </c>
      <c r="G2121" s="226">
        <v>28.1</v>
      </c>
      <c r="H2121" s="311">
        <f t="shared" si="18"/>
        <v>8.0084999999999997</v>
      </c>
    </row>
    <row r="2122" spans="1:8">
      <c r="A2122" s="174">
        <v>550</v>
      </c>
      <c r="B2122" s="301" t="s">
        <v>1428</v>
      </c>
      <c r="C2122" s="809" t="s">
        <v>1539</v>
      </c>
      <c r="D2122" s="810"/>
      <c r="E2122" s="301" t="s">
        <v>1091</v>
      </c>
      <c r="F2122" s="209">
        <v>46</v>
      </c>
      <c r="G2122" s="226">
        <v>3.95</v>
      </c>
      <c r="H2122" s="311">
        <f t="shared" si="18"/>
        <v>181.70000000000002</v>
      </c>
    </row>
    <row r="2123" spans="1:8">
      <c r="A2123" s="174">
        <v>557</v>
      </c>
      <c r="B2123" s="301" t="s">
        <v>1430</v>
      </c>
      <c r="C2123" s="809" t="s">
        <v>1540</v>
      </c>
      <c r="D2123" s="810"/>
      <c r="E2123" s="301" t="s">
        <v>958</v>
      </c>
      <c r="F2123" s="209">
        <v>25.4</v>
      </c>
      <c r="G2123" s="226">
        <v>15.16</v>
      </c>
      <c r="H2123" s="210">
        <f t="shared" si="18"/>
        <v>385.06399999999996</v>
      </c>
    </row>
    <row r="2124" spans="1:8">
      <c r="A2124" s="312">
        <v>88309</v>
      </c>
      <c r="B2124" s="301" t="s">
        <v>1260</v>
      </c>
      <c r="C2124" s="809" t="s">
        <v>1205</v>
      </c>
      <c r="D2124" s="810"/>
      <c r="E2124" s="313" t="s">
        <v>1034</v>
      </c>
      <c r="F2124" s="314">
        <v>23.12</v>
      </c>
      <c r="G2124" s="315">
        <v>13.77</v>
      </c>
      <c r="H2124" s="316">
        <f t="shared" si="18"/>
        <v>318.36239999999998</v>
      </c>
    </row>
    <row r="2125" spans="1:8">
      <c r="A2125" s="312">
        <v>5089</v>
      </c>
      <c r="B2125" s="301" t="s">
        <v>1433</v>
      </c>
      <c r="C2125" s="809" t="s">
        <v>1541</v>
      </c>
      <c r="D2125" s="810"/>
      <c r="E2125" s="313" t="s">
        <v>16</v>
      </c>
      <c r="F2125" s="314">
        <v>1</v>
      </c>
      <c r="G2125" s="315">
        <v>23.4</v>
      </c>
      <c r="H2125" s="316">
        <f t="shared" si="18"/>
        <v>23.4</v>
      </c>
    </row>
    <row r="2126" spans="1:8">
      <c r="A2126" s="312">
        <v>88316</v>
      </c>
      <c r="B2126" s="301" t="s">
        <v>1435</v>
      </c>
      <c r="C2126" s="809" t="s">
        <v>1206</v>
      </c>
      <c r="D2126" s="810"/>
      <c r="E2126" s="313" t="s">
        <v>1034</v>
      </c>
      <c r="F2126" s="314">
        <v>11.56</v>
      </c>
      <c r="G2126" s="315">
        <v>11.02</v>
      </c>
      <c r="H2126" s="316">
        <f t="shared" si="18"/>
        <v>127.3912</v>
      </c>
    </row>
    <row r="2127" spans="1:8">
      <c r="A2127" s="312">
        <v>10932</v>
      </c>
      <c r="B2127" s="301" t="s">
        <v>1437</v>
      </c>
      <c r="C2127" s="811" t="s">
        <v>1542</v>
      </c>
      <c r="D2127" s="812"/>
      <c r="E2127" s="313" t="s">
        <v>959</v>
      </c>
      <c r="F2127" s="314">
        <v>6.8</v>
      </c>
      <c r="G2127" s="315">
        <v>55.36</v>
      </c>
      <c r="H2127" s="316">
        <f t="shared" si="18"/>
        <v>376.44799999999998</v>
      </c>
    </row>
    <row r="2128" spans="1:8" ht="13.5" thickBot="1">
      <c r="A2128" s="181"/>
      <c r="B2128" s="182"/>
      <c r="C2128" s="805"/>
      <c r="D2128" s="805"/>
      <c r="E2128" s="182"/>
      <c r="F2128" s="182"/>
      <c r="G2128" s="183"/>
      <c r="H2128" s="184"/>
    </row>
    <row r="2129" spans="1:8" ht="13.5" thickBot="1">
      <c r="A2129" s="806"/>
      <c r="B2129" s="807"/>
      <c r="C2129" s="807"/>
      <c r="D2129" s="807"/>
      <c r="E2129" s="807"/>
      <c r="F2129" s="807"/>
      <c r="G2129" s="807"/>
      <c r="H2129" s="808"/>
    </row>
    <row r="2130" spans="1:8">
      <c r="A2130" s="753" t="s">
        <v>970</v>
      </c>
      <c r="B2130" s="754"/>
      <c r="C2130" s="754"/>
      <c r="D2130" s="754"/>
      <c r="E2130" s="754"/>
      <c r="F2130" s="754"/>
      <c r="G2130" s="754"/>
      <c r="H2130" s="140">
        <f>SUM(H2115:H2127)</f>
        <v>2360.7789400000001</v>
      </c>
    </row>
    <row r="2131" spans="1:8">
      <c r="A2131" s="755" t="s">
        <v>969</v>
      </c>
      <c r="B2131" s="756"/>
      <c r="C2131" s="756"/>
      <c r="D2131" s="756"/>
      <c r="E2131" s="756"/>
      <c r="F2131" s="756"/>
      <c r="G2131" s="756"/>
      <c r="H2131" s="187">
        <f>H2132-H2130</f>
        <v>590.19473500000004</v>
      </c>
    </row>
    <row r="2132" spans="1:8" ht="13.5" thickBot="1">
      <c r="A2132" s="757" t="s">
        <v>968</v>
      </c>
      <c r="B2132" s="758"/>
      <c r="C2132" s="758"/>
      <c r="D2132" s="758"/>
      <c r="E2132" s="758"/>
      <c r="F2132" s="758"/>
      <c r="G2132" s="758"/>
      <c r="H2132" s="317">
        <f>H2130*1.25</f>
        <v>2950.9736750000002</v>
      </c>
    </row>
    <row r="2133" spans="1:8" ht="13.5" thickBot="1">
      <c r="A2133" s="296"/>
      <c r="B2133" s="297"/>
      <c r="C2133" s="296"/>
      <c r="D2133" s="296"/>
      <c r="E2133" s="297"/>
      <c r="F2133" s="296"/>
      <c r="G2133" s="296"/>
    </row>
    <row r="2134" spans="1:8" ht="24" customHeight="1">
      <c r="A2134" s="310" t="s">
        <v>157</v>
      </c>
      <c r="B2134" s="783" t="s">
        <v>1543</v>
      </c>
      <c r="C2134" s="784"/>
      <c r="D2134" s="784"/>
      <c r="E2134" s="784"/>
      <c r="F2134" s="784"/>
      <c r="G2134" s="785"/>
      <c r="H2134" s="82" t="s">
        <v>958</v>
      </c>
    </row>
    <row r="2135" spans="1:8" ht="23.25" thickBot="1">
      <c r="A2135" s="84" t="s">
        <v>989</v>
      </c>
      <c r="B2135" s="318" t="s">
        <v>14</v>
      </c>
      <c r="C2135" s="800" t="s">
        <v>15</v>
      </c>
      <c r="D2135" s="800"/>
      <c r="E2135" s="319" t="s">
        <v>16</v>
      </c>
      <c r="F2135" s="319" t="s">
        <v>17</v>
      </c>
      <c r="G2135" s="319" t="s">
        <v>990</v>
      </c>
      <c r="H2135" s="320" t="s">
        <v>991</v>
      </c>
    </row>
    <row r="2136" spans="1:8">
      <c r="A2136" s="321"/>
      <c r="B2136" s="322"/>
      <c r="C2136" s="801"/>
      <c r="D2136" s="802"/>
      <c r="E2136" s="322"/>
      <c r="F2136" s="323"/>
      <c r="G2136" s="323"/>
      <c r="H2136" s="324"/>
    </row>
    <row r="2137" spans="1:8">
      <c r="A2137" s="325">
        <v>88309</v>
      </c>
      <c r="B2137" s="326" t="s">
        <v>997</v>
      </c>
      <c r="C2137" s="327" t="s">
        <v>1205</v>
      </c>
      <c r="D2137" s="328"/>
      <c r="E2137" s="326" t="s">
        <v>1034</v>
      </c>
      <c r="F2137" s="329">
        <v>0.1</v>
      </c>
      <c r="G2137" s="329">
        <v>13.77</v>
      </c>
      <c r="H2137" s="311">
        <f>F2137*G2137</f>
        <v>1.377</v>
      </c>
    </row>
    <row r="2138" spans="1:8">
      <c r="A2138" s="325">
        <v>88316</v>
      </c>
      <c r="B2138" s="326" t="s">
        <v>999</v>
      </c>
      <c r="C2138" s="327" t="s">
        <v>1206</v>
      </c>
      <c r="D2138" s="330"/>
      <c r="E2138" s="326" t="s">
        <v>1034</v>
      </c>
      <c r="F2138" s="329">
        <v>0.1</v>
      </c>
      <c r="G2138" s="329">
        <v>11.02</v>
      </c>
      <c r="H2138" s="311">
        <f>F2138*G2138</f>
        <v>1.1020000000000001</v>
      </c>
    </row>
    <row r="2139" spans="1:8">
      <c r="A2139" s="325"/>
      <c r="B2139" s="326"/>
      <c r="C2139" s="803"/>
      <c r="D2139" s="804"/>
      <c r="E2139" s="326"/>
      <c r="F2139" s="329"/>
      <c r="G2139" s="329"/>
      <c r="H2139" s="311"/>
    </row>
    <row r="2140" spans="1:8">
      <c r="A2140" s="325">
        <v>87283</v>
      </c>
      <c r="B2140" s="326" t="s">
        <v>993</v>
      </c>
      <c r="C2140" s="330" t="s">
        <v>1544</v>
      </c>
      <c r="D2140" s="330"/>
      <c r="E2140" s="326" t="s">
        <v>1003</v>
      </c>
      <c r="F2140" s="329">
        <v>6.6E-3</v>
      </c>
      <c r="G2140" s="329">
        <v>321.70999999999998</v>
      </c>
      <c r="H2140" s="311">
        <f>F2140*G2140</f>
        <v>2.1232859999999998</v>
      </c>
    </row>
    <row r="2141" spans="1:8" ht="13.5" thickBot="1">
      <c r="A2141" s="331">
        <v>659</v>
      </c>
      <c r="B2141" s="332" t="s">
        <v>995</v>
      </c>
      <c r="C2141" s="333" t="s">
        <v>1545</v>
      </c>
      <c r="D2141" s="333"/>
      <c r="E2141" s="332" t="s">
        <v>16</v>
      </c>
      <c r="F2141" s="334">
        <v>5</v>
      </c>
      <c r="G2141" s="334">
        <v>1.5</v>
      </c>
      <c r="H2141" s="335">
        <f>F2141*G2141</f>
        <v>7.5</v>
      </c>
    </row>
    <row r="2142" spans="1:8" ht="13.5" thickBot="1"/>
    <row r="2143" spans="1:8">
      <c r="A2143" s="753" t="s">
        <v>970</v>
      </c>
      <c r="B2143" s="754"/>
      <c r="C2143" s="754"/>
      <c r="D2143" s="754"/>
      <c r="E2143" s="754"/>
      <c r="F2143" s="754"/>
      <c r="G2143" s="754"/>
      <c r="H2143" s="140">
        <f>SUM(H2137:H2141)</f>
        <v>12.102285999999999</v>
      </c>
    </row>
    <row r="2144" spans="1:8">
      <c r="A2144" s="755" t="s">
        <v>969</v>
      </c>
      <c r="B2144" s="756"/>
      <c r="C2144" s="756"/>
      <c r="D2144" s="756"/>
      <c r="E2144" s="756"/>
      <c r="F2144" s="756"/>
      <c r="G2144" s="756"/>
      <c r="H2144" s="187">
        <f>H2145-H2143</f>
        <v>3.0255714999999999</v>
      </c>
    </row>
    <row r="2145" spans="1:8" ht="13.5" thickBot="1">
      <c r="A2145" s="757" t="s">
        <v>968</v>
      </c>
      <c r="B2145" s="758"/>
      <c r="C2145" s="758"/>
      <c r="D2145" s="758"/>
      <c r="E2145" s="758"/>
      <c r="F2145" s="758"/>
      <c r="G2145" s="758"/>
      <c r="H2145" s="317">
        <f>H2143*1.25</f>
        <v>15.127857499999999</v>
      </c>
    </row>
    <row r="2146" spans="1:8" ht="13.5" thickBot="1"/>
    <row r="2147" spans="1:8">
      <c r="A2147" s="81" t="s">
        <v>939</v>
      </c>
      <c r="B2147" s="783" t="s">
        <v>1546</v>
      </c>
      <c r="C2147" s="784"/>
      <c r="D2147" s="784"/>
      <c r="E2147" s="784"/>
      <c r="F2147" s="784"/>
      <c r="G2147" s="785"/>
      <c r="H2147" s="336" t="s">
        <v>16</v>
      </c>
    </row>
    <row r="2148" spans="1:8" ht="34.5" thickBot="1">
      <c r="A2148" s="84" t="s">
        <v>989</v>
      </c>
      <c r="B2148" s="130" t="s">
        <v>14</v>
      </c>
      <c r="C2148" s="795" t="s">
        <v>15</v>
      </c>
      <c r="D2148" s="795"/>
      <c r="E2148" s="131" t="s">
        <v>16</v>
      </c>
      <c r="F2148" s="131" t="s">
        <v>17</v>
      </c>
      <c r="G2148" s="131" t="s">
        <v>18</v>
      </c>
      <c r="H2148" s="337" t="s">
        <v>19</v>
      </c>
    </row>
    <row r="2149" spans="1:8">
      <c r="A2149" s="796" t="s">
        <v>1032</v>
      </c>
      <c r="B2149" s="797"/>
      <c r="C2149" s="797"/>
      <c r="D2149" s="797"/>
      <c r="E2149" s="797"/>
      <c r="F2149" s="797"/>
      <c r="G2149" s="797"/>
      <c r="H2149" s="798"/>
    </row>
    <row r="2150" spans="1:8">
      <c r="A2150" s="265">
        <v>88267</v>
      </c>
      <c r="B2150" s="338" t="s">
        <v>993</v>
      </c>
      <c r="C2150" s="339" t="s">
        <v>1547</v>
      </c>
      <c r="D2150" s="340"/>
      <c r="E2150" s="341" t="s">
        <v>1034</v>
      </c>
      <c r="F2150" s="270">
        <v>0.18</v>
      </c>
      <c r="G2150" s="342">
        <v>13.77</v>
      </c>
      <c r="H2150" s="343">
        <f>ROUND(F2150*G2150,2)</f>
        <v>2.48</v>
      </c>
    </row>
    <row r="2151" spans="1:8">
      <c r="A2151" s="265">
        <v>88316</v>
      </c>
      <c r="B2151" s="338" t="s">
        <v>995</v>
      </c>
      <c r="C2151" s="339" t="s">
        <v>1035</v>
      </c>
      <c r="D2151" s="340"/>
      <c r="E2151" s="341" t="s">
        <v>1034</v>
      </c>
      <c r="F2151" s="270">
        <v>0.18</v>
      </c>
      <c r="G2151" s="344">
        <v>11.02</v>
      </c>
      <c r="H2151" s="343">
        <f>ROUND(F2151*G2151,2)</f>
        <v>1.98</v>
      </c>
    </row>
    <row r="2152" spans="1:8">
      <c r="A2152" s="345"/>
      <c r="B2152" s="346"/>
      <c r="C2152" s="347"/>
      <c r="D2152" s="348"/>
      <c r="E2152" s="349"/>
      <c r="F2152" s="350"/>
      <c r="G2152" s="351"/>
      <c r="H2152" s="352"/>
    </row>
    <row r="2153" spans="1:8">
      <c r="A2153" s="89">
        <v>20147</v>
      </c>
      <c r="B2153" s="353" t="s">
        <v>1017</v>
      </c>
      <c r="C2153" s="793" t="s">
        <v>1546</v>
      </c>
      <c r="D2153" s="794"/>
      <c r="E2153" s="91" t="s">
        <v>16</v>
      </c>
      <c r="F2153" s="354">
        <v>1</v>
      </c>
      <c r="G2153" s="355">
        <v>2.6</v>
      </c>
      <c r="H2153" s="356">
        <f>ROUND(F2153*G2153,2)</f>
        <v>2.6</v>
      </c>
    </row>
    <row r="2154" spans="1:8">
      <c r="A2154" s="357">
        <v>122</v>
      </c>
      <c r="B2154" s="353" t="s">
        <v>1020</v>
      </c>
      <c r="C2154" s="793" t="s">
        <v>1284</v>
      </c>
      <c r="D2154" s="794"/>
      <c r="E2154" s="358" t="s">
        <v>1091</v>
      </c>
      <c r="F2154" s="359">
        <v>6.0000000000000001E-3</v>
      </c>
      <c r="G2154" s="360">
        <v>39.22</v>
      </c>
      <c r="H2154" s="343">
        <f>ROUND(F2154*G2154,2)</f>
        <v>0.24</v>
      </c>
    </row>
    <row r="2155" spans="1:8">
      <c r="A2155" s="89">
        <v>3146</v>
      </c>
      <c r="B2155" s="90" t="s">
        <v>1017</v>
      </c>
      <c r="C2155" s="799" t="s">
        <v>1548</v>
      </c>
      <c r="D2155" s="799"/>
      <c r="E2155" s="91" t="s">
        <v>958</v>
      </c>
      <c r="F2155" s="92">
        <v>2.4E-2</v>
      </c>
      <c r="G2155" s="361">
        <v>0.22</v>
      </c>
      <c r="H2155" s="362">
        <f>ROUND(F2155*G2155,2)</f>
        <v>0.01</v>
      </c>
    </row>
    <row r="2156" spans="1:8" ht="13.5" thickBot="1">
      <c r="A2156" s="363"/>
      <c r="B2156" s="364"/>
      <c r="C2156" s="781"/>
      <c r="D2156" s="782"/>
      <c r="E2156" s="365"/>
      <c r="F2156" s="365"/>
      <c r="G2156" s="365"/>
      <c r="H2156" s="366"/>
    </row>
    <row r="2157" spans="1:8" ht="13.5" thickBot="1">
      <c r="A2157" s="367"/>
      <c r="B2157" s="367"/>
      <c r="C2157" s="367"/>
      <c r="D2157" s="367"/>
      <c r="E2157" s="367"/>
      <c r="F2157" s="368"/>
      <c r="G2157" s="367"/>
      <c r="H2157" s="367"/>
    </row>
    <row r="2158" spans="1:8">
      <c r="A2158" s="753" t="s">
        <v>970</v>
      </c>
      <c r="B2158" s="754"/>
      <c r="C2158" s="754"/>
      <c r="D2158" s="754"/>
      <c r="E2158" s="754"/>
      <c r="F2158" s="754"/>
      <c r="G2158" s="754"/>
      <c r="H2158" s="369">
        <f>SUM(H2150:H2155)</f>
        <v>7.3100000000000005</v>
      </c>
    </row>
    <row r="2159" spans="1:8">
      <c r="A2159" s="755" t="s">
        <v>969</v>
      </c>
      <c r="B2159" s="756"/>
      <c r="C2159" s="756"/>
      <c r="D2159" s="756"/>
      <c r="E2159" s="756"/>
      <c r="F2159" s="756"/>
      <c r="G2159" s="756"/>
      <c r="H2159" s="370">
        <f>H2160-H2158</f>
        <v>1.8275000000000006</v>
      </c>
    </row>
    <row r="2160" spans="1:8" ht="13.5" thickBot="1">
      <c r="A2160" s="757" t="s">
        <v>968</v>
      </c>
      <c r="B2160" s="758"/>
      <c r="C2160" s="758"/>
      <c r="D2160" s="758"/>
      <c r="E2160" s="758"/>
      <c r="F2160" s="758"/>
      <c r="G2160" s="758"/>
      <c r="H2160" s="371">
        <f>H2158*1.25</f>
        <v>9.1375000000000011</v>
      </c>
    </row>
    <row r="2161" spans="1:8" ht="13.5" thickBot="1"/>
    <row r="2162" spans="1:8" ht="24" customHeight="1">
      <c r="A2162" s="81" t="s">
        <v>315</v>
      </c>
      <c r="B2162" s="783" t="s">
        <v>316</v>
      </c>
      <c r="C2162" s="784"/>
      <c r="D2162" s="784"/>
      <c r="E2162" s="784"/>
      <c r="F2162" s="784"/>
      <c r="G2162" s="785"/>
      <c r="H2162" s="336" t="s">
        <v>16</v>
      </c>
    </row>
    <row r="2163" spans="1:8" ht="34.5" thickBot="1">
      <c r="A2163" s="84" t="s">
        <v>989</v>
      </c>
      <c r="B2163" s="130" t="s">
        <v>14</v>
      </c>
      <c r="C2163" s="786" t="s">
        <v>15</v>
      </c>
      <c r="D2163" s="787"/>
      <c r="E2163" s="131" t="s">
        <v>16</v>
      </c>
      <c r="F2163" s="131" t="s">
        <v>17</v>
      </c>
      <c r="G2163" s="131" t="s">
        <v>18</v>
      </c>
      <c r="H2163" s="337" t="s">
        <v>19</v>
      </c>
    </row>
    <row r="2164" spans="1:8">
      <c r="A2164" s="788" t="s">
        <v>1032</v>
      </c>
      <c r="B2164" s="789"/>
      <c r="C2164" s="789"/>
      <c r="D2164" s="789"/>
      <c r="E2164" s="789"/>
      <c r="F2164" s="789"/>
      <c r="G2164" s="789"/>
      <c r="H2164" s="790"/>
    </row>
    <row r="2165" spans="1:8">
      <c r="A2165" s="265">
        <v>88267</v>
      </c>
      <c r="B2165" s="338" t="s">
        <v>993</v>
      </c>
      <c r="C2165" s="339" t="s">
        <v>1547</v>
      </c>
      <c r="D2165" s="340"/>
      <c r="E2165" s="341" t="s">
        <v>1034</v>
      </c>
      <c r="F2165" s="270">
        <v>0.18</v>
      </c>
      <c r="G2165" s="342">
        <v>13.77</v>
      </c>
      <c r="H2165" s="343">
        <f>ROUND(F2165*G2165,2)</f>
        <v>2.48</v>
      </c>
    </row>
    <row r="2166" spans="1:8">
      <c r="A2166" s="265">
        <v>88316</v>
      </c>
      <c r="B2166" s="338" t="s">
        <v>995</v>
      </c>
      <c r="C2166" s="339" t="s">
        <v>1035</v>
      </c>
      <c r="D2166" s="340"/>
      <c r="E2166" s="341" t="s">
        <v>1034</v>
      </c>
      <c r="F2166" s="270">
        <v>0.18</v>
      </c>
      <c r="G2166" s="344">
        <v>11.02</v>
      </c>
      <c r="H2166" s="343">
        <f>ROUND(F2166*G2166,2)</f>
        <v>1.98</v>
      </c>
    </row>
    <row r="2167" spans="1:8">
      <c r="A2167" s="345"/>
      <c r="B2167" s="346"/>
      <c r="C2167" s="347"/>
      <c r="D2167" s="348"/>
      <c r="E2167" s="349"/>
      <c r="F2167" s="350"/>
      <c r="G2167" s="351"/>
      <c r="H2167" s="352"/>
    </row>
    <row r="2168" spans="1:8" ht="12.75" customHeight="1">
      <c r="A2168" s="89">
        <v>1858</v>
      </c>
      <c r="B2168" s="353" t="s">
        <v>1017</v>
      </c>
      <c r="C2168" s="791" t="s">
        <v>1549</v>
      </c>
      <c r="D2168" s="792"/>
      <c r="E2168" s="91" t="s">
        <v>16</v>
      </c>
      <c r="F2168" s="354">
        <v>1</v>
      </c>
      <c r="G2168" s="355">
        <v>10.93</v>
      </c>
      <c r="H2168" s="356">
        <f>ROUND(F2168*G2168,2)</f>
        <v>10.93</v>
      </c>
    </row>
    <row r="2169" spans="1:8" ht="12.75" customHeight="1">
      <c r="A2169" s="357">
        <v>122</v>
      </c>
      <c r="B2169" s="353" t="s">
        <v>1020</v>
      </c>
      <c r="C2169" s="793" t="s">
        <v>1284</v>
      </c>
      <c r="D2169" s="794"/>
      <c r="E2169" s="358" t="s">
        <v>1091</v>
      </c>
      <c r="F2169" s="359">
        <v>6.0000000000000001E-3</v>
      </c>
      <c r="G2169" s="360">
        <v>39.22</v>
      </c>
      <c r="H2169" s="343">
        <f>ROUND(F2169*G2169,2)</f>
        <v>0.24</v>
      </c>
    </row>
    <row r="2170" spans="1:8" ht="12.75" customHeight="1">
      <c r="A2170" s="89">
        <v>3146</v>
      </c>
      <c r="B2170" s="90" t="s">
        <v>1017</v>
      </c>
      <c r="C2170" s="793" t="s">
        <v>1548</v>
      </c>
      <c r="D2170" s="794"/>
      <c r="E2170" s="91" t="s">
        <v>958</v>
      </c>
      <c r="F2170" s="92">
        <v>2.4E-2</v>
      </c>
      <c r="G2170" s="361">
        <v>0.22</v>
      </c>
      <c r="H2170" s="362">
        <f>ROUND(F2170*G2170,2)</f>
        <v>0.01</v>
      </c>
    </row>
    <row r="2171" spans="1:8" ht="13.5" thickBot="1">
      <c r="A2171" s="363"/>
      <c r="B2171" s="364"/>
      <c r="C2171" s="781"/>
      <c r="D2171" s="782"/>
      <c r="E2171" s="365"/>
      <c r="F2171" s="365"/>
      <c r="G2171" s="365"/>
      <c r="H2171" s="366"/>
    </row>
    <row r="2172" spans="1:8" ht="13.5" thickBot="1">
      <c r="A2172" s="367"/>
      <c r="B2172" s="367"/>
      <c r="C2172" s="367"/>
      <c r="D2172" s="367"/>
      <c r="E2172" s="367"/>
      <c r="F2172" s="368"/>
      <c r="G2172" s="367"/>
      <c r="H2172" s="367"/>
    </row>
    <row r="2173" spans="1:8">
      <c r="A2173" s="765" t="s">
        <v>970</v>
      </c>
      <c r="B2173" s="766"/>
      <c r="C2173" s="766"/>
      <c r="D2173" s="766"/>
      <c r="E2173" s="766"/>
      <c r="F2173" s="766"/>
      <c r="G2173" s="767"/>
      <c r="H2173" s="369">
        <f>SUM(H2165:H2170)</f>
        <v>15.64</v>
      </c>
    </row>
    <row r="2174" spans="1:8">
      <c r="A2174" s="768" t="s">
        <v>969</v>
      </c>
      <c r="B2174" s="769"/>
      <c r="C2174" s="769"/>
      <c r="D2174" s="769"/>
      <c r="E2174" s="769"/>
      <c r="F2174" s="769"/>
      <c r="G2174" s="770"/>
      <c r="H2174" s="370">
        <f>H2175-H2173</f>
        <v>3.91</v>
      </c>
    </row>
    <row r="2175" spans="1:8" ht="13.5" thickBot="1">
      <c r="A2175" s="771" t="s">
        <v>968</v>
      </c>
      <c r="B2175" s="772"/>
      <c r="C2175" s="772"/>
      <c r="D2175" s="772"/>
      <c r="E2175" s="772"/>
      <c r="F2175" s="772"/>
      <c r="G2175" s="773"/>
      <c r="H2175" s="371">
        <f>H2173*1.25</f>
        <v>19.55</v>
      </c>
    </row>
    <row r="2176" spans="1:8" ht="13.5" thickBot="1"/>
    <row r="2177" spans="1:8" ht="22.5" customHeight="1">
      <c r="A2177" s="81" t="s">
        <v>152</v>
      </c>
      <c r="B2177" s="783" t="s">
        <v>80</v>
      </c>
      <c r="C2177" s="784"/>
      <c r="D2177" s="784"/>
      <c r="E2177" s="784"/>
      <c r="F2177" s="784"/>
      <c r="G2177" s="785"/>
      <c r="H2177" s="336" t="s">
        <v>959</v>
      </c>
    </row>
    <row r="2178" spans="1:8" ht="34.5" thickBot="1">
      <c r="A2178" s="84" t="s">
        <v>989</v>
      </c>
      <c r="B2178" s="130" t="s">
        <v>14</v>
      </c>
      <c r="C2178" s="786" t="s">
        <v>15</v>
      </c>
      <c r="D2178" s="787"/>
      <c r="E2178" s="131" t="s">
        <v>16</v>
      </c>
      <c r="F2178" s="131" t="s">
        <v>17</v>
      </c>
      <c r="G2178" s="131" t="s">
        <v>18</v>
      </c>
      <c r="H2178" s="337" t="s">
        <v>19</v>
      </c>
    </row>
    <row r="2179" spans="1:8">
      <c r="A2179" s="788" t="s">
        <v>1032</v>
      </c>
      <c r="B2179" s="789"/>
      <c r="C2179" s="789"/>
      <c r="D2179" s="789"/>
      <c r="E2179" s="789"/>
      <c r="F2179" s="789"/>
      <c r="G2179" s="789"/>
      <c r="H2179" s="790"/>
    </row>
    <row r="2180" spans="1:8">
      <c r="A2180" s="265">
        <v>88309</v>
      </c>
      <c r="B2180" s="163" t="s">
        <v>993</v>
      </c>
      <c r="C2180" s="779" t="s">
        <v>1205</v>
      </c>
      <c r="D2180" s="780"/>
      <c r="E2180" s="341" t="s">
        <v>1034</v>
      </c>
      <c r="F2180" s="372">
        <v>0.14000000000000001</v>
      </c>
      <c r="G2180" s="342">
        <v>13.77</v>
      </c>
      <c r="H2180" s="343">
        <f t="shared" ref="H2180:H2185" si="19">ROUND(F2180*G2180,2)</f>
        <v>1.93</v>
      </c>
    </row>
    <row r="2181" spans="1:8">
      <c r="A2181" s="265">
        <v>88316</v>
      </c>
      <c r="B2181" s="163" t="s">
        <v>995</v>
      </c>
      <c r="C2181" s="779" t="s">
        <v>1035</v>
      </c>
      <c r="D2181" s="780"/>
      <c r="E2181" s="341" t="s">
        <v>1034</v>
      </c>
      <c r="F2181" s="372">
        <v>0.54</v>
      </c>
      <c r="G2181" s="344">
        <v>11.02</v>
      </c>
      <c r="H2181" s="343">
        <f t="shared" si="19"/>
        <v>5.95</v>
      </c>
    </row>
    <row r="2182" spans="1:8">
      <c r="A2182" s="373" t="s">
        <v>1550</v>
      </c>
      <c r="B2182" s="163" t="s">
        <v>997</v>
      </c>
      <c r="C2182" s="779" t="s">
        <v>1551</v>
      </c>
      <c r="D2182" s="780"/>
      <c r="E2182" s="374" t="s">
        <v>1003</v>
      </c>
      <c r="F2182" s="375">
        <v>0.02</v>
      </c>
      <c r="G2182" s="351">
        <v>37.5</v>
      </c>
      <c r="H2182" s="343">
        <f t="shared" si="19"/>
        <v>0.75</v>
      </c>
    </row>
    <row r="2183" spans="1:8">
      <c r="A2183" s="89">
        <v>3673</v>
      </c>
      <c r="B2183" s="163" t="s">
        <v>999</v>
      </c>
      <c r="C2183" s="779" t="s">
        <v>1552</v>
      </c>
      <c r="D2183" s="780"/>
      <c r="E2183" s="91" t="s">
        <v>958</v>
      </c>
      <c r="F2183" s="376">
        <v>2</v>
      </c>
      <c r="G2183" s="355">
        <v>1.53</v>
      </c>
      <c r="H2183" s="343">
        <f t="shared" si="19"/>
        <v>3.06</v>
      </c>
    </row>
    <row r="2184" spans="1:8">
      <c r="A2184" s="357">
        <v>4734</v>
      </c>
      <c r="B2184" s="163" t="s">
        <v>1001</v>
      </c>
      <c r="C2184" s="779" t="s">
        <v>1553</v>
      </c>
      <c r="D2184" s="780"/>
      <c r="E2184" s="358" t="s">
        <v>1003</v>
      </c>
      <c r="F2184" s="377">
        <v>3.5000000000000003E-2</v>
      </c>
      <c r="G2184" s="360">
        <v>126.66</v>
      </c>
      <c r="H2184" s="343">
        <f t="shared" si="19"/>
        <v>4.43</v>
      </c>
    </row>
    <row r="2185" spans="1:8">
      <c r="A2185" s="89">
        <v>1379</v>
      </c>
      <c r="B2185" s="163" t="s">
        <v>1004</v>
      </c>
      <c r="C2185" s="779" t="s">
        <v>1107</v>
      </c>
      <c r="D2185" s="780"/>
      <c r="E2185" s="91" t="s">
        <v>1091</v>
      </c>
      <c r="F2185" s="378">
        <v>13.7</v>
      </c>
      <c r="G2185" s="361">
        <v>0.64</v>
      </c>
      <c r="H2185" s="362">
        <f t="shared" si="19"/>
        <v>8.77</v>
      </c>
    </row>
    <row r="2186" spans="1:8" ht="13.5" thickBot="1">
      <c r="A2186" s="379"/>
      <c r="B2186" s="364"/>
      <c r="C2186" s="781"/>
      <c r="D2186" s="782"/>
      <c r="E2186" s="365"/>
      <c r="F2186" s="365"/>
      <c r="G2186" s="365"/>
      <c r="H2186" s="366"/>
    </row>
    <row r="2187" spans="1:8" ht="13.5" thickBot="1">
      <c r="A2187" s="367"/>
      <c r="B2187" s="367"/>
      <c r="C2187" s="367"/>
      <c r="D2187" s="367"/>
      <c r="E2187" s="367"/>
      <c r="F2187" s="368"/>
      <c r="G2187" s="367"/>
      <c r="H2187" s="367"/>
    </row>
    <row r="2188" spans="1:8">
      <c r="A2188" s="765" t="s">
        <v>970</v>
      </c>
      <c r="B2188" s="766"/>
      <c r="C2188" s="766"/>
      <c r="D2188" s="766"/>
      <c r="E2188" s="766"/>
      <c r="F2188" s="766"/>
      <c r="G2188" s="767"/>
      <c r="H2188" s="369">
        <f>SUM(H2180:H2185)</f>
        <v>24.889999999999997</v>
      </c>
    </row>
    <row r="2189" spans="1:8">
      <c r="A2189" s="768" t="s">
        <v>969</v>
      </c>
      <c r="B2189" s="769"/>
      <c r="C2189" s="769"/>
      <c r="D2189" s="769"/>
      <c r="E2189" s="769"/>
      <c r="F2189" s="769"/>
      <c r="G2189" s="770"/>
      <c r="H2189" s="370">
        <f>H2190-H2188</f>
        <v>6.2225000000000001</v>
      </c>
    </row>
    <row r="2190" spans="1:8" ht="13.5" thickBot="1">
      <c r="A2190" s="771" t="s">
        <v>968</v>
      </c>
      <c r="B2190" s="772"/>
      <c r="C2190" s="772"/>
      <c r="D2190" s="772"/>
      <c r="E2190" s="772"/>
      <c r="F2190" s="772"/>
      <c r="G2190" s="773"/>
      <c r="H2190" s="371">
        <f>H2188*1.25</f>
        <v>31.112499999999997</v>
      </c>
    </row>
    <row r="2191" spans="1:8" ht="13.5" thickBot="1"/>
    <row r="2192" spans="1:8">
      <c r="A2192" s="188" t="s">
        <v>1027</v>
      </c>
      <c r="B2192" s="774" t="s">
        <v>1554</v>
      </c>
      <c r="C2192" s="774"/>
      <c r="D2192" s="774"/>
      <c r="E2192" s="774"/>
      <c r="F2192" s="774"/>
      <c r="G2192" s="774"/>
      <c r="H2192" s="189" t="s">
        <v>1003</v>
      </c>
    </row>
    <row r="2193" spans="1:8" ht="23.25" thickBot="1">
      <c r="A2193" s="84" t="s">
        <v>989</v>
      </c>
      <c r="B2193" s="202" t="s">
        <v>14</v>
      </c>
      <c r="C2193" s="775" t="s">
        <v>15</v>
      </c>
      <c r="D2193" s="775"/>
      <c r="E2193" s="203" t="s">
        <v>16</v>
      </c>
      <c r="F2193" s="203" t="s">
        <v>17</v>
      </c>
      <c r="G2193" s="203" t="s">
        <v>990</v>
      </c>
      <c r="H2193" s="204" t="s">
        <v>991</v>
      </c>
    </row>
    <row r="2194" spans="1:8" ht="13.5">
      <c r="A2194" s="776" t="s">
        <v>1032</v>
      </c>
      <c r="B2194" s="777"/>
      <c r="C2194" s="777"/>
      <c r="D2194" s="777"/>
      <c r="E2194" s="777"/>
      <c r="F2194" s="777"/>
      <c r="G2194" s="777"/>
      <c r="H2194" s="778"/>
    </row>
    <row r="2195" spans="1:8">
      <c r="A2195" s="212">
        <v>88309</v>
      </c>
      <c r="B2195" s="213" t="s">
        <v>993</v>
      </c>
      <c r="C2195" s="761" t="s">
        <v>1033</v>
      </c>
      <c r="D2195" s="761"/>
      <c r="E2195" s="214" t="s">
        <v>1034</v>
      </c>
      <c r="F2195" s="215">
        <v>4.6399999999999997</v>
      </c>
      <c r="G2195" s="120">
        <v>13.77</v>
      </c>
      <c r="H2195" s="216">
        <f>ROUND(F2195*G2195,2)</f>
        <v>63.89</v>
      </c>
    </row>
    <row r="2196" spans="1:8">
      <c r="A2196" s="212">
        <v>88316</v>
      </c>
      <c r="B2196" s="213" t="s">
        <v>995</v>
      </c>
      <c r="C2196" s="761" t="s">
        <v>1035</v>
      </c>
      <c r="D2196" s="761"/>
      <c r="E2196" s="214" t="s">
        <v>1034</v>
      </c>
      <c r="F2196" s="215">
        <v>10.92</v>
      </c>
      <c r="G2196" s="120">
        <v>11.02</v>
      </c>
      <c r="H2196" s="216">
        <f>ROUND(F2196*G2196,2)</f>
        <v>120.34</v>
      </c>
    </row>
    <row r="2197" spans="1:8">
      <c r="A2197" s="212">
        <v>88245</v>
      </c>
      <c r="B2197" s="213" t="s">
        <v>1001</v>
      </c>
      <c r="C2197" s="760" t="s">
        <v>1097</v>
      </c>
      <c r="D2197" s="760" t="s">
        <v>1034</v>
      </c>
      <c r="E2197" s="214" t="s">
        <v>1034</v>
      </c>
      <c r="F2197" s="215">
        <v>7</v>
      </c>
      <c r="G2197" s="120">
        <v>13.77</v>
      </c>
      <c r="H2197" s="216">
        <f>ROUND(F2197*G2197,2)</f>
        <v>96.39</v>
      </c>
    </row>
    <row r="2198" spans="1:8">
      <c r="A2198" s="212">
        <v>88243</v>
      </c>
      <c r="B2198" s="213" t="s">
        <v>1004</v>
      </c>
      <c r="C2198" s="760" t="s">
        <v>1098</v>
      </c>
      <c r="D2198" s="760" t="s">
        <v>1034</v>
      </c>
      <c r="E2198" s="214" t="s">
        <v>1034</v>
      </c>
      <c r="F2198" s="215">
        <v>7</v>
      </c>
      <c r="G2198" s="120">
        <v>11.65</v>
      </c>
      <c r="H2198" s="216">
        <f>ROUND(F2198*G2198,2)</f>
        <v>81.55</v>
      </c>
    </row>
    <row r="2199" spans="1:8" ht="13.5">
      <c r="A2199" s="762" t="s">
        <v>1016</v>
      </c>
      <c r="B2199" s="763"/>
      <c r="C2199" s="763"/>
      <c r="D2199" s="763"/>
      <c r="E2199" s="763"/>
      <c r="F2199" s="763"/>
      <c r="G2199" s="763"/>
      <c r="H2199" s="764"/>
    </row>
    <row r="2200" spans="1:8">
      <c r="A2200" s="212">
        <v>27</v>
      </c>
      <c r="B2200" s="213" t="s">
        <v>1017</v>
      </c>
      <c r="C2200" s="760" t="s">
        <v>1099</v>
      </c>
      <c r="D2200" s="760"/>
      <c r="E2200" s="214" t="s">
        <v>1091</v>
      </c>
      <c r="F2200" s="215">
        <v>55</v>
      </c>
      <c r="G2200" s="120">
        <v>3.22</v>
      </c>
      <c r="H2200" s="216">
        <f t="shared" ref="H2200:H2206" si="20">ROUND(F2200*G2200,2)</f>
        <v>177.1</v>
      </c>
    </row>
    <row r="2201" spans="1:8">
      <c r="A2201" s="212">
        <v>38</v>
      </c>
      <c r="B2201" s="213" t="s">
        <v>1020</v>
      </c>
      <c r="C2201" s="759" t="s">
        <v>1100</v>
      </c>
      <c r="D2201" s="759"/>
      <c r="E2201" s="214" t="s">
        <v>1091</v>
      </c>
      <c r="F2201" s="215">
        <v>22</v>
      </c>
      <c r="G2201" s="120">
        <v>3.88</v>
      </c>
      <c r="H2201" s="216">
        <f t="shared" si="20"/>
        <v>85.36</v>
      </c>
    </row>
    <row r="2202" spans="1:8">
      <c r="A2202" s="212">
        <v>337</v>
      </c>
      <c r="B2202" s="213" t="s">
        <v>1060</v>
      </c>
      <c r="C2202" s="760" t="s">
        <v>1101</v>
      </c>
      <c r="D2202" s="760" t="s">
        <v>1091</v>
      </c>
      <c r="E2202" s="214" t="s">
        <v>1091</v>
      </c>
      <c r="F2202" s="215">
        <v>2.5</v>
      </c>
      <c r="G2202" s="120">
        <v>6.95</v>
      </c>
      <c r="H2202" s="216">
        <f t="shared" si="20"/>
        <v>17.38</v>
      </c>
    </row>
    <row r="2203" spans="1:8">
      <c r="A2203" s="212">
        <v>370</v>
      </c>
      <c r="B2203" s="213" t="s">
        <v>1062</v>
      </c>
      <c r="C2203" s="760" t="s">
        <v>1021</v>
      </c>
      <c r="D2203" s="760" t="s">
        <v>1038</v>
      </c>
      <c r="E2203" s="214" t="s">
        <v>1038</v>
      </c>
      <c r="F2203" s="215">
        <v>0.6139</v>
      </c>
      <c r="G2203" s="120">
        <v>57.5</v>
      </c>
      <c r="H2203" s="216">
        <f t="shared" si="20"/>
        <v>35.299999999999997</v>
      </c>
    </row>
    <row r="2204" spans="1:8">
      <c r="A2204" s="212">
        <v>643</v>
      </c>
      <c r="B2204" s="213" t="s">
        <v>1064</v>
      </c>
      <c r="C2204" s="760" t="s">
        <v>1102</v>
      </c>
      <c r="D2204" s="760" t="s">
        <v>1034</v>
      </c>
      <c r="E2204" s="214" t="s">
        <v>1034</v>
      </c>
      <c r="F2204" s="215">
        <v>0.65</v>
      </c>
      <c r="G2204" s="120">
        <v>2.73</v>
      </c>
      <c r="H2204" s="216">
        <f t="shared" si="20"/>
        <v>1.77</v>
      </c>
    </row>
    <row r="2205" spans="1:8">
      <c r="A2205" s="212">
        <v>1379</v>
      </c>
      <c r="B2205" s="213" t="s">
        <v>1106</v>
      </c>
      <c r="C2205" s="760" t="s">
        <v>1107</v>
      </c>
      <c r="D2205" s="760" t="s">
        <v>1091</v>
      </c>
      <c r="E2205" s="214" t="s">
        <v>1091</v>
      </c>
      <c r="F2205" s="215">
        <v>369.6</v>
      </c>
      <c r="G2205" s="120">
        <v>0.64</v>
      </c>
      <c r="H2205" s="216">
        <f t="shared" si="20"/>
        <v>236.54</v>
      </c>
    </row>
    <row r="2206" spans="1:8">
      <c r="A2206" s="212">
        <v>4718</v>
      </c>
      <c r="B2206" s="213" t="s">
        <v>1112</v>
      </c>
      <c r="C2206" s="760" t="s">
        <v>1113</v>
      </c>
      <c r="D2206" s="760" t="s">
        <v>1038</v>
      </c>
      <c r="E2206" s="214" t="s">
        <v>1038</v>
      </c>
      <c r="F2206" s="215">
        <v>0.878</v>
      </c>
      <c r="G2206" s="120">
        <v>105</v>
      </c>
      <c r="H2206" s="216">
        <f t="shared" si="20"/>
        <v>92.19</v>
      </c>
    </row>
    <row r="2207" spans="1:8" ht="13.5" thickBot="1">
      <c r="A2207" s="217"/>
      <c r="B2207" s="218"/>
      <c r="C2207" s="749"/>
      <c r="D2207" s="749"/>
      <c r="E2207" s="219"/>
      <c r="F2207" s="219"/>
      <c r="G2207" s="220"/>
      <c r="H2207" s="221"/>
    </row>
    <row r="2208" spans="1:8" ht="13.5" thickBot="1">
      <c r="A2208" s="750"/>
      <c r="B2208" s="751"/>
      <c r="C2208" s="751"/>
      <c r="D2208" s="751"/>
      <c r="E2208" s="751"/>
      <c r="F2208" s="751"/>
      <c r="G2208" s="751"/>
      <c r="H2208" s="752"/>
    </row>
    <row r="2209" spans="1:8">
      <c r="A2209" s="753" t="s">
        <v>970</v>
      </c>
      <c r="B2209" s="754"/>
      <c r="C2209" s="754"/>
      <c r="D2209" s="754"/>
      <c r="E2209" s="754"/>
      <c r="F2209" s="754"/>
      <c r="G2209" s="754"/>
      <c r="H2209" s="121">
        <f>SUM(H2195:H2206)</f>
        <v>1007.81</v>
      </c>
    </row>
    <row r="2210" spans="1:8">
      <c r="A2210" s="755" t="s">
        <v>969</v>
      </c>
      <c r="B2210" s="756"/>
      <c r="C2210" s="756"/>
      <c r="D2210" s="756"/>
      <c r="E2210" s="756"/>
      <c r="F2210" s="756"/>
      <c r="G2210" s="756"/>
      <c r="H2210" s="187">
        <f>H2211-H2209</f>
        <v>251.95249999999987</v>
      </c>
    </row>
    <row r="2211" spans="1:8" ht="13.5" thickBot="1">
      <c r="A2211" s="757" t="s">
        <v>968</v>
      </c>
      <c r="B2211" s="758"/>
      <c r="C2211" s="758"/>
      <c r="D2211" s="758"/>
      <c r="E2211" s="758"/>
      <c r="F2211" s="758"/>
      <c r="G2211" s="758"/>
      <c r="H2211" s="107">
        <f>H2209*1.25</f>
        <v>1259.7624999999998</v>
      </c>
    </row>
  </sheetData>
  <mergeCells count="2045">
    <mergeCell ref="A8:F8"/>
    <mergeCell ref="A9:F9"/>
    <mergeCell ref="B11:G11"/>
    <mergeCell ref="C12:D12"/>
    <mergeCell ref="A13:H13"/>
    <mergeCell ref="C14:D14"/>
    <mergeCell ref="A1:A4"/>
    <mergeCell ref="B1:H4"/>
    <mergeCell ref="A6:D6"/>
    <mergeCell ref="E6:H6"/>
    <mergeCell ref="A7:D7"/>
    <mergeCell ref="E7:H7"/>
    <mergeCell ref="A28:H28"/>
    <mergeCell ref="C29:D29"/>
    <mergeCell ref="C30:D30"/>
    <mergeCell ref="C31:D31"/>
    <mergeCell ref="C32:D32"/>
    <mergeCell ref="A33:H33"/>
    <mergeCell ref="A21:H21"/>
    <mergeCell ref="A22:G22"/>
    <mergeCell ref="A23:G23"/>
    <mergeCell ref="A24:G24"/>
    <mergeCell ref="B26:G26"/>
    <mergeCell ref="C27:D27"/>
    <mergeCell ref="C15:D15"/>
    <mergeCell ref="C16:D16"/>
    <mergeCell ref="C17:D17"/>
    <mergeCell ref="C18:D18"/>
    <mergeCell ref="C19:D19"/>
    <mergeCell ref="C20:D20"/>
    <mergeCell ref="A47:G47"/>
    <mergeCell ref="A48:G48"/>
    <mergeCell ref="B50:G50"/>
    <mergeCell ref="C51:D51"/>
    <mergeCell ref="A52:H52"/>
    <mergeCell ref="C53:D53"/>
    <mergeCell ref="C41:D41"/>
    <mergeCell ref="C42:D42"/>
    <mergeCell ref="C43:D43"/>
    <mergeCell ref="C44:D44"/>
    <mergeCell ref="A45:H45"/>
    <mergeCell ref="A46:G46"/>
    <mergeCell ref="A34:G34"/>
    <mergeCell ref="A35:G35"/>
    <mergeCell ref="A36:G36"/>
    <mergeCell ref="B38:G38"/>
    <mergeCell ref="C39:D39"/>
    <mergeCell ref="A40:H40"/>
    <mergeCell ref="C67:D67"/>
    <mergeCell ref="A68:H68"/>
    <mergeCell ref="C69:D69"/>
    <mergeCell ref="C70:D70"/>
    <mergeCell ref="C71:D71"/>
    <mergeCell ref="A72:H72"/>
    <mergeCell ref="A60:G60"/>
    <mergeCell ref="A61:G61"/>
    <mergeCell ref="B63:G63"/>
    <mergeCell ref="C64:D64"/>
    <mergeCell ref="A65:H65"/>
    <mergeCell ref="C66:D66"/>
    <mergeCell ref="C54:D54"/>
    <mergeCell ref="A55:H55"/>
    <mergeCell ref="C56:D56"/>
    <mergeCell ref="C57:D57"/>
    <mergeCell ref="A58:H58"/>
    <mergeCell ref="A59:G59"/>
    <mergeCell ref="A86:G86"/>
    <mergeCell ref="B88:G88"/>
    <mergeCell ref="C89:D89"/>
    <mergeCell ref="A90:H90"/>
    <mergeCell ref="C91:D91"/>
    <mergeCell ref="C92:D92"/>
    <mergeCell ref="C80:D80"/>
    <mergeCell ref="C81:D81"/>
    <mergeCell ref="C82:D82"/>
    <mergeCell ref="A83:H83"/>
    <mergeCell ref="A84:G84"/>
    <mergeCell ref="A85:G85"/>
    <mergeCell ref="A73:G73"/>
    <mergeCell ref="A74:G74"/>
    <mergeCell ref="A75:G75"/>
    <mergeCell ref="B77:G77"/>
    <mergeCell ref="C78:D78"/>
    <mergeCell ref="A79:H79"/>
    <mergeCell ref="C106:D106"/>
    <mergeCell ref="C108:D108"/>
    <mergeCell ref="A109:H109"/>
    <mergeCell ref="A110:G110"/>
    <mergeCell ref="A111:G111"/>
    <mergeCell ref="A112:G112"/>
    <mergeCell ref="B100:G100"/>
    <mergeCell ref="C101:D101"/>
    <mergeCell ref="A102:H102"/>
    <mergeCell ref="C103:D103"/>
    <mergeCell ref="C104:D104"/>
    <mergeCell ref="A105:H105"/>
    <mergeCell ref="C93:D93"/>
    <mergeCell ref="C94:D94"/>
    <mergeCell ref="A95:H95"/>
    <mergeCell ref="A96:G96"/>
    <mergeCell ref="A97:G97"/>
    <mergeCell ref="A98:G98"/>
    <mergeCell ref="A126:G126"/>
    <mergeCell ref="A127:G127"/>
    <mergeCell ref="B129:G129"/>
    <mergeCell ref="C130:D130"/>
    <mergeCell ref="A131:H131"/>
    <mergeCell ref="C132:D132"/>
    <mergeCell ref="C120:D120"/>
    <mergeCell ref="C121:D121"/>
    <mergeCell ref="C122:D122"/>
    <mergeCell ref="C123:D123"/>
    <mergeCell ref="A124:H124"/>
    <mergeCell ref="A125:G125"/>
    <mergeCell ref="B114:G114"/>
    <mergeCell ref="C115:D115"/>
    <mergeCell ref="A116:H116"/>
    <mergeCell ref="C117:D117"/>
    <mergeCell ref="C118:D118"/>
    <mergeCell ref="C119:D119"/>
    <mergeCell ref="C146:D146"/>
    <mergeCell ref="A147:H147"/>
    <mergeCell ref="C148:D148"/>
    <mergeCell ref="C149:D149"/>
    <mergeCell ref="C150:D150"/>
    <mergeCell ref="C151:D151"/>
    <mergeCell ref="A139:G139"/>
    <mergeCell ref="A140:G140"/>
    <mergeCell ref="B142:G142"/>
    <mergeCell ref="C143:D143"/>
    <mergeCell ref="A144:H144"/>
    <mergeCell ref="C145:D145"/>
    <mergeCell ref="C133:D133"/>
    <mergeCell ref="C134:D134"/>
    <mergeCell ref="C135:D135"/>
    <mergeCell ref="C136:D136"/>
    <mergeCell ref="A137:H137"/>
    <mergeCell ref="A138:G138"/>
    <mergeCell ref="A165:H165"/>
    <mergeCell ref="C166:D166"/>
    <mergeCell ref="C167:D167"/>
    <mergeCell ref="C168:D168"/>
    <mergeCell ref="C169:D169"/>
    <mergeCell ref="C170:D170"/>
    <mergeCell ref="A158:G158"/>
    <mergeCell ref="A159:G159"/>
    <mergeCell ref="B161:G161"/>
    <mergeCell ref="C162:D162"/>
    <mergeCell ref="C163:D163"/>
    <mergeCell ref="C164:D164"/>
    <mergeCell ref="C152:D152"/>
    <mergeCell ref="A153:H153"/>
    <mergeCell ref="C154:D154"/>
    <mergeCell ref="C155:D155"/>
    <mergeCell ref="A156:H156"/>
    <mergeCell ref="A157:G157"/>
    <mergeCell ref="A184:H184"/>
    <mergeCell ref="C185:D185"/>
    <mergeCell ref="C186:D186"/>
    <mergeCell ref="A187:H187"/>
    <mergeCell ref="A188:G188"/>
    <mergeCell ref="A189:G189"/>
    <mergeCell ref="A177:G177"/>
    <mergeCell ref="B179:G179"/>
    <mergeCell ref="C180:D180"/>
    <mergeCell ref="A181:H181"/>
    <mergeCell ref="C182:D182"/>
    <mergeCell ref="C183:D183"/>
    <mergeCell ref="A171:H171"/>
    <mergeCell ref="C172:D172"/>
    <mergeCell ref="C173:D173"/>
    <mergeCell ref="A174:H174"/>
    <mergeCell ref="A175:G175"/>
    <mergeCell ref="A176:G176"/>
    <mergeCell ref="A203:G203"/>
    <mergeCell ref="B205:G205"/>
    <mergeCell ref="C206:D206"/>
    <mergeCell ref="A207:H207"/>
    <mergeCell ref="C208:D208"/>
    <mergeCell ref="C209:D209"/>
    <mergeCell ref="A197:H197"/>
    <mergeCell ref="C198:D198"/>
    <mergeCell ref="C199:D199"/>
    <mergeCell ref="A200:H200"/>
    <mergeCell ref="A201:G201"/>
    <mergeCell ref="A202:G202"/>
    <mergeCell ref="A190:G190"/>
    <mergeCell ref="B192:G192"/>
    <mergeCell ref="C193:D193"/>
    <mergeCell ref="A194:H194"/>
    <mergeCell ref="C195:D195"/>
    <mergeCell ref="C196:D196"/>
    <mergeCell ref="A223:H223"/>
    <mergeCell ref="C224:D224"/>
    <mergeCell ref="C225:D225"/>
    <mergeCell ref="A226:H226"/>
    <mergeCell ref="A227:G227"/>
    <mergeCell ref="A228:G228"/>
    <mergeCell ref="A216:G216"/>
    <mergeCell ref="B218:G218"/>
    <mergeCell ref="C219:D219"/>
    <mergeCell ref="A220:H220"/>
    <mergeCell ref="C221:D221"/>
    <mergeCell ref="C222:D222"/>
    <mergeCell ref="A210:H210"/>
    <mergeCell ref="C211:D211"/>
    <mergeCell ref="C212:D212"/>
    <mergeCell ref="A213:H213"/>
    <mergeCell ref="A214:G214"/>
    <mergeCell ref="A215:G215"/>
    <mergeCell ref="A242:H242"/>
    <mergeCell ref="A243:G243"/>
    <mergeCell ref="A244:G244"/>
    <mergeCell ref="A245:G245"/>
    <mergeCell ref="B247:G247"/>
    <mergeCell ref="C248:D248"/>
    <mergeCell ref="C236:D236"/>
    <mergeCell ref="C237:D237"/>
    <mergeCell ref="C238:D238"/>
    <mergeCell ref="C239:D239"/>
    <mergeCell ref="C240:D240"/>
    <mergeCell ref="C241:D241"/>
    <mergeCell ref="A229:G229"/>
    <mergeCell ref="B231:G231"/>
    <mergeCell ref="C232:D232"/>
    <mergeCell ref="A233:H233"/>
    <mergeCell ref="C234:D234"/>
    <mergeCell ref="C235:D235"/>
    <mergeCell ref="A261:G261"/>
    <mergeCell ref="B263:G263"/>
    <mergeCell ref="C264:D264"/>
    <mergeCell ref="A265:H265"/>
    <mergeCell ref="C266:D266"/>
    <mergeCell ref="C267:D267"/>
    <mergeCell ref="C255:D255"/>
    <mergeCell ref="C256:D256"/>
    <mergeCell ref="C257:D257"/>
    <mergeCell ref="A258:H258"/>
    <mergeCell ref="A259:G259"/>
    <mergeCell ref="A260:G260"/>
    <mergeCell ref="A249:H249"/>
    <mergeCell ref="C250:D250"/>
    <mergeCell ref="C251:D251"/>
    <mergeCell ref="C252:D252"/>
    <mergeCell ref="C253:D253"/>
    <mergeCell ref="C254:D254"/>
    <mergeCell ref="C281:D281"/>
    <mergeCell ref="C282:D282"/>
    <mergeCell ref="C283:D283"/>
    <mergeCell ref="C284:D284"/>
    <mergeCell ref="C285:D285"/>
    <mergeCell ref="C286:D286"/>
    <mergeCell ref="A274:G274"/>
    <mergeCell ref="A275:G275"/>
    <mergeCell ref="A276:G276"/>
    <mergeCell ref="B278:G278"/>
    <mergeCell ref="C279:D279"/>
    <mergeCell ref="A280:H280"/>
    <mergeCell ref="A268:H268"/>
    <mergeCell ref="C269:D269"/>
    <mergeCell ref="C270:D270"/>
    <mergeCell ref="C271:D271"/>
    <mergeCell ref="C272:D272"/>
    <mergeCell ref="A273:H273"/>
    <mergeCell ref="C299:D299"/>
    <mergeCell ref="A300:H300"/>
    <mergeCell ref="A301:G301"/>
    <mergeCell ref="A302:G302"/>
    <mergeCell ref="A303:G303"/>
    <mergeCell ref="B305:G305"/>
    <mergeCell ref="C293:D293"/>
    <mergeCell ref="C294:D294"/>
    <mergeCell ref="C295:D295"/>
    <mergeCell ref="C296:D296"/>
    <mergeCell ref="C297:D297"/>
    <mergeCell ref="C298:D298"/>
    <mergeCell ref="A287:H287"/>
    <mergeCell ref="C288:D288"/>
    <mergeCell ref="C289:D289"/>
    <mergeCell ref="C290:D290"/>
    <mergeCell ref="C291:D291"/>
    <mergeCell ref="C292:D292"/>
    <mergeCell ref="C319:D319"/>
    <mergeCell ref="A320:H320"/>
    <mergeCell ref="C321:D321"/>
    <mergeCell ref="C322:D322"/>
    <mergeCell ref="A323:H323"/>
    <mergeCell ref="C324:D324"/>
    <mergeCell ref="C312:D312"/>
    <mergeCell ref="A313:H313"/>
    <mergeCell ref="A314:G314"/>
    <mergeCell ref="A315:G315"/>
    <mergeCell ref="A316:G316"/>
    <mergeCell ref="B318:G318"/>
    <mergeCell ref="C306:D306"/>
    <mergeCell ref="A307:H307"/>
    <mergeCell ref="C308:D308"/>
    <mergeCell ref="C309:D309"/>
    <mergeCell ref="A310:H310"/>
    <mergeCell ref="C311:D311"/>
    <mergeCell ref="A338:G338"/>
    <mergeCell ref="A339:G339"/>
    <mergeCell ref="A340:G340"/>
    <mergeCell ref="B342:G342"/>
    <mergeCell ref="C343:D343"/>
    <mergeCell ref="A344:H344"/>
    <mergeCell ref="C332:D332"/>
    <mergeCell ref="A333:H333"/>
    <mergeCell ref="C334:D334"/>
    <mergeCell ref="C335:D335"/>
    <mergeCell ref="C336:D336"/>
    <mergeCell ref="A337:H337"/>
    <mergeCell ref="C325:D325"/>
    <mergeCell ref="A326:H326"/>
    <mergeCell ref="A327:G327"/>
    <mergeCell ref="A328:G328"/>
    <mergeCell ref="A329:G329"/>
    <mergeCell ref="B331:G331"/>
    <mergeCell ref="C358:D358"/>
    <mergeCell ref="C359:D359"/>
    <mergeCell ref="A360:H360"/>
    <mergeCell ref="C361:D361"/>
    <mergeCell ref="C362:D362"/>
    <mergeCell ref="C363:D363"/>
    <mergeCell ref="A351:G351"/>
    <mergeCell ref="A352:G352"/>
    <mergeCell ref="B354:G354"/>
    <mergeCell ref="C355:D355"/>
    <mergeCell ref="A356:H356"/>
    <mergeCell ref="C357:D357"/>
    <mergeCell ref="C345:D345"/>
    <mergeCell ref="A346:H346"/>
    <mergeCell ref="C347:D347"/>
    <mergeCell ref="C348:D348"/>
    <mergeCell ref="A349:H349"/>
    <mergeCell ref="A350:G350"/>
    <mergeCell ref="C377:D377"/>
    <mergeCell ref="C378:D378"/>
    <mergeCell ref="A379:H379"/>
    <mergeCell ref="A380:G380"/>
    <mergeCell ref="A381:G381"/>
    <mergeCell ref="A382:G382"/>
    <mergeCell ref="A371:H371"/>
    <mergeCell ref="C372:D372"/>
    <mergeCell ref="C373:D373"/>
    <mergeCell ref="A374:H374"/>
    <mergeCell ref="C375:D375"/>
    <mergeCell ref="C376:D376"/>
    <mergeCell ref="A364:H364"/>
    <mergeCell ref="A365:G365"/>
    <mergeCell ref="A366:G366"/>
    <mergeCell ref="A367:G367"/>
    <mergeCell ref="B369:G369"/>
    <mergeCell ref="C370:D370"/>
    <mergeCell ref="A396:G396"/>
    <mergeCell ref="A397:G397"/>
    <mergeCell ref="B399:G399"/>
    <mergeCell ref="C400:D400"/>
    <mergeCell ref="A401:H401"/>
    <mergeCell ref="C402:D402"/>
    <mergeCell ref="C390:D390"/>
    <mergeCell ref="A391:H391"/>
    <mergeCell ref="C392:D392"/>
    <mergeCell ref="C393:D393"/>
    <mergeCell ref="A394:H394"/>
    <mergeCell ref="A395:G395"/>
    <mergeCell ref="B384:G384"/>
    <mergeCell ref="C385:D385"/>
    <mergeCell ref="A386:H386"/>
    <mergeCell ref="C387:D387"/>
    <mergeCell ref="C388:D388"/>
    <mergeCell ref="C389:D389"/>
    <mergeCell ref="A416:H416"/>
    <mergeCell ref="C417:D417"/>
    <mergeCell ref="C418:D418"/>
    <mergeCell ref="C419:D419"/>
    <mergeCell ref="A420:H420"/>
    <mergeCell ref="C421:D421"/>
    <mergeCell ref="A409:H409"/>
    <mergeCell ref="A410:G410"/>
    <mergeCell ref="A411:G411"/>
    <mergeCell ref="A412:G412"/>
    <mergeCell ref="B414:G414"/>
    <mergeCell ref="C415:D415"/>
    <mergeCell ref="C403:D403"/>
    <mergeCell ref="A404:H404"/>
    <mergeCell ref="C405:D405"/>
    <mergeCell ref="A406:H406"/>
    <mergeCell ref="C407:D407"/>
    <mergeCell ref="C408:D408"/>
    <mergeCell ref="C435:D435"/>
    <mergeCell ref="A436:H436"/>
    <mergeCell ref="A437:G437"/>
    <mergeCell ref="A438:G438"/>
    <mergeCell ref="A439:G439"/>
    <mergeCell ref="B442:G442"/>
    <mergeCell ref="C429:D429"/>
    <mergeCell ref="A430:H430"/>
    <mergeCell ref="C431:D431"/>
    <mergeCell ref="C432:D432"/>
    <mergeCell ref="A433:H433"/>
    <mergeCell ref="C434:D434"/>
    <mergeCell ref="C422:D422"/>
    <mergeCell ref="A423:H423"/>
    <mergeCell ref="A424:G424"/>
    <mergeCell ref="A425:G425"/>
    <mergeCell ref="A426:G426"/>
    <mergeCell ref="B428:G428"/>
    <mergeCell ref="C456:D456"/>
    <mergeCell ref="A457:H457"/>
    <mergeCell ref="C458:D458"/>
    <mergeCell ref="C459:D459"/>
    <mergeCell ref="A460:H460"/>
    <mergeCell ref="C461:D461"/>
    <mergeCell ref="C449:D449"/>
    <mergeCell ref="A450:H450"/>
    <mergeCell ref="A451:G451"/>
    <mergeCell ref="A452:G452"/>
    <mergeCell ref="A453:G453"/>
    <mergeCell ref="B455:G455"/>
    <mergeCell ref="C443:D443"/>
    <mergeCell ref="A444:H444"/>
    <mergeCell ref="C445:D445"/>
    <mergeCell ref="C446:D446"/>
    <mergeCell ref="A447:H447"/>
    <mergeCell ref="C448:D448"/>
    <mergeCell ref="C475:D475"/>
    <mergeCell ref="A476:H476"/>
    <mergeCell ref="A477:G477"/>
    <mergeCell ref="A478:G478"/>
    <mergeCell ref="A479:G479"/>
    <mergeCell ref="B481:G481"/>
    <mergeCell ref="C469:D469"/>
    <mergeCell ref="A470:H470"/>
    <mergeCell ref="C471:D471"/>
    <mergeCell ref="C472:D472"/>
    <mergeCell ref="A473:H473"/>
    <mergeCell ref="C474:D474"/>
    <mergeCell ref="C462:D462"/>
    <mergeCell ref="A463:H463"/>
    <mergeCell ref="A464:G464"/>
    <mergeCell ref="A465:G465"/>
    <mergeCell ref="A466:G466"/>
    <mergeCell ref="B468:G468"/>
    <mergeCell ref="C495:D495"/>
    <mergeCell ref="C496:D496"/>
    <mergeCell ref="A497:H497"/>
    <mergeCell ref="C498:D498"/>
    <mergeCell ref="C499:D499"/>
    <mergeCell ref="C500:D500"/>
    <mergeCell ref="A488:G488"/>
    <mergeCell ref="A489:G489"/>
    <mergeCell ref="B491:G491"/>
    <mergeCell ref="C492:D492"/>
    <mergeCell ref="A493:H493"/>
    <mergeCell ref="C494:D494"/>
    <mergeCell ref="C482:D482"/>
    <mergeCell ref="A483:H483"/>
    <mergeCell ref="C484:D484"/>
    <mergeCell ref="C485:D485"/>
    <mergeCell ref="A486:H486"/>
    <mergeCell ref="A487:G487"/>
    <mergeCell ref="C513:D513"/>
    <mergeCell ref="C514:D514"/>
    <mergeCell ref="C515:D515"/>
    <mergeCell ref="C516:D516"/>
    <mergeCell ref="A517:H517"/>
    <mergeCell ref="A518:G518"/>
    <mergeCell ref="C507:D507"/>
    <mergeCell ref="A508:H508"/>
    <mergeCell ref="C509:D509"/>
    <mergeCell ref="C510:D510"/>
    <mergeCell ref="A511:H511"/>
    <mergeCell ref="C512:D512"/>
    <mergeCell ref="C501:D501"/>
    <mergeCell ref="A502:H502"/>
    <mergeCell ref="A503:G503"/>
    <mergeCell ref="A504:G504"/>
    <mergeCell ref="A505:G505"/>
    <mergeCell ref="B506:G506"/>
    <mergeCell ref="A532:G532"/>
    <mergeCell ref="A533:G533"/>
    <mergeCell ref="B535:G535"/>
    <mergeCell ref="C536:D536"/>
    <mergeCell ref="A537:H537"/>
    <mergeCell ref="C538:D538"/>
    <mergeCell ref="C526:D526"/>
    <mergeCell ref="A527:H527"/>
    <mergeCell ref="C528:D528"/>
    <mergeCell ref="C529:D529"/>
    <mergeCell ref="A530:H530"/>
    <mergeCell ref="A531:G531"/>
    <mergeCell ref="A519:G519"/>
    <mergeCell ref="A520:G520"/>
    <mergeCell ref="B522:G522"/>
    <mergeCell ref="C523:D523"/>
    <mergeCell ref="A524:H524"/>
    <mergeCell ref="C525:D525"/>
    <mergeCell ref="C552:D552"/>
    <mergeCell ref="A553:H553"/>
    <mergeCell ref="C554:D554"/>
    <mergeCell ref="C555:D555"/>
    <mergeCell ref="A556:H556"/>
    <mergeCell ref="A557:G557"/>
    <mergeCell ref="A545:G545"/>
    <mergeCell ref="A546:G546"/>
    <mergeCell ref="B548:G548"/>
    <mergeCell ref="C549:D549"/>
    <mergeCell ref="A550:H550"/>
    <mergeCell ref="C551:D551"/>
    <mergeCell ref="C539:D539"/>
    <mergeCell ref="A540:H540"/>
    <mergeCell ref="C541:D541"/>
    <mergeCell ref="C542:D542"/>
    <mergeCell ref="A543:H543"/>
    <mergeCell ref="A544:G544"/>
    <mergeCell ref="A571:G571"/>
    <mergeCell ref="A572:G572"/>
    <mergeCell ref="B574:G574"/>
    <mergeCell ref="C575:D575"/>
    <mergeCell ref="A576:H576"/>
    <mergeCell ref="C577:D577"/>
    <mergeCell ref="C565:D565"/>
    <mergeCell ref="A566:H566"/>
    <mergeCell ref="C567:D567"/>
    <mergeCell ref="C568:D568"/>
    <mergeCell ref="A569:H569"/>
    <mergeCell ref="A570:G570"/>
    <mergeCell ref="A558:G558"/>
    <mergeCell ref="A559:G559"/>
    <mergeCell ref="B561:G561"/>
    <mergeCell ref="C562:D562"/>
    <mergeCell ref="A563:H563"/>
    <mergeCell ref="C564:D564"/>
    <mergeCell ref="C591:D591"/>
    <mergeCell ref="A592:H592"/>
    <mergeCell ref="C593:D593"/>
    <mergeCell ref="C594:D594"/>
    <mergeCell ref="A595:H595"/>
    <mergeCell ref="A596:G596"/>
    <mergeCell ref="A584:G584"/>
    <mergeCell ref="A585:G585"/>
    <mergeCell ref="B587:G587"/>
    <mergeCell ref="C588:D588"/>
    <mergeCell ref="A589:H589"/>
    <mergeCell ref="C590:D590"/>
    <mergeCell ref="C578:D578"/>
    <mergeCell ref="A579:H579"/>
    <mergeCell ref="C580:D580"/>
    <mergeCell ref="C581:D581"/>
    <mergeCell ref="A582:H582"/>
    <mergeCell ref="A583:G583"/>
    <mergeCell ref="A610:G610"/>
    <mergeCell ref="A611:G611"/>
    <mergeCell ref="B613:G613"/>
    <mergeCell ref="C614:D614"/>
    <mergeCell ref="A615:H615"/>
    <mergeCell ref="C616:D616"/>
    <mergeCell ref="C604:D604"/>
    <mergeCell ref="A605:H605"/>
    <mergeCell ref="C606:D606"/>
    <mergeCell ref="C607:D607"/>
    <mergeCell ref="A608:H608"/>
    <mergeCell ref="A609:G609"/>
    <mergeCell ref="A597:G597"/>
    <mergeCell ref="A598:G598"/>
    <mergeCell ref="B600:G600"/>
    <mergeCell ref="C601:D601"/>
    <mergeCell ref="A602:H602"/>
    <mergeCell ref="C603:D603"/>
    <mergeCell ref="C631:D631"/>
    <mergeCell ref="A632:H632"/>
    <mergeCell ref="C633:D633"/>
    <mergeCell ref="C634:D634"/>
    <mergeCell ref="A635:H635"/>
    <mergeCell ref="A636:G636"/>
    <mergeCell ref="A623:G623"/>
    <mergeCell ref="A624:G624"/>
    <mergeCell ref="B627:G627"/>
    <mergeCell ref="C628:D628"/>
    <mergeCell ref="A629:H629"/>
    <mergeCell ref="C630:D630"/>
    <mergeCell ref="C617:D617"/>
    <mergeCell ref="A618:H618"/>
    <mergeCell ref="C619:D619"/>
    <mergeCell ref="C620:D620"/>
    <mergeCell ref="A621:H621"/>
    <mergeCell ref="A622:G622"/>
    <mergeCell ref="A650:G650"/>
    <mergeCell ref="A651:G651"/>
    <mergeCell ref="B653:G653"/>
    <mergeCell ref="C654:D654"/>
    <mergeCell ref="A655:H655"/>
    <mergeCell ref="C656:D656"/>
    <mergeCell ref="C644:D644"/>
    <mergeCell ref="A645:H645"/>
    <mergeCell ref="C646:D646"/>
    <mergeCell ref="C647:D647"/>
    <mergeCell ref="A648:H648"/>
    <mergeCell ref="A649:G649"/>
    <mergeCell ref="A637:G637"/>
    <mergeCell ref="A638:G638"/>
    <mergeCell ref="B640:G640"/>
    <mergeCell ref="C641:D641"/>
    <mergeCell ref="A642:H642"/>
    <mergeCell ref="C643:D643"/>
    <mergeCell ref="C670:D670"/>
    <mergeCell ref="A671:H671"/>
    <mergeCell ref="C672:D672"/>
    <mergeCell ref="C673:D673"/>
    <mergeCell ref="A674:H674"/>
    <mergeCell ref="A675:G675"/>
    <mergeCell ref="A663:G663"/>
    <mergeCell ref="A664:G664"/>
    <mergeCell ref="B666:G666"/>
    <mergeCell ref="C667:D667"/>
    <mergeCell ref="A668:H668"/>
    <mergeCell ref="C669:D669"/>
    <mergeCell ref="C657:D657"/>
    <mergeCell ref="A658:H658"/>
    <mergeCell ref="C659:D659"/>
    <mergeCell ref="C660:D660"/>
    <mergeCell ref="A661:H661"/>
    <mergeCell ref="A662:G662"/>
    <mergeCell ref="A689:G689"/>
    <mergeCell ref="A690:G690"/>
    <mergeCell ref="B691:G691"/>
    <mergeCell ref="C692:D692"/>
    <mergeCell ref="A693:H693"/>
    <mergeCell ref="C694:D694"/>
    <mergeCell ref="C683:D683"/>
    <mergeCell ref="A684:H684"/>
    <mergeCell ref="C685:D685"/>
    <mergeCell ref="C686:D686"/>
    <mergeCell ref="A687:H687"/>
    <mergeCell ref="A688:G688"/>
    <mergeCell ref="A676:G676"/>
    <mergeCell ref="A677:G677"/>
    <mergeCell ref="B679:G679"/>
    <mergeCell ref="C680:D680"/>
    <mergeCell ref="A681:H681"/>
    <mergeCell ref="C682:D682"/>
    <mergeCell ref="C708:D708"/>
    <mergeCell ref="A709:H709"/>
    <mergeCell ref="C710:D710"/>
    <mergeCell ref="C711:D711"/>
    <mergeCell ref="A712:H712"/>
    <mergeCell ref="A713:G713"/>
    <mergeCell ref="A701:G701"/>
    <mergeCell ref="A702:G702"/>
    <mergeCell ref="B704:G704"/>
    <mergeCell ref="C705:D705"/>
    <mergeCell ref="A706:H706"/>
    <mergeCell ref="C707:D707"/>
    <mergeCell ref="C695:D695"/>
    <mergeCell ref="A696:H696"/>
    <mergeCell ref="C697:D697"/>
    <mergeCell ref="C698:D698"/>
    <mergeCell ref="A699:H699"/>
    <mergeCell ref="A700:G700"/>
    <mergeCell ref="A727:G727"/>
    <mergeCell ref="A728:G728"/>
    <mergeCell ref="B730:G730"/>
    <mergeCell ref="C731:D731"/>
    <mergeCell ref="A732:H732"/>
    <mergeCell ref="C733:D733"/>
    <mergeCell ref="C721:D721"/>
    <mergeCell ref="A722:H722"/>
    <mergeCell ref="C723:D723"/>
    <mergeCell ref="C724:D724"/>
    <mergeCell ref="A725:H725"/>
    <mergeCell ref="A726:G726"/>
    <mergeCell ref="A714:G714"/>
    <mergeCell ref="A715:G715"/>
    <mergeCell ref="B717:G717"/>
    <mergeCell ref="C718:D718"/>
    <mergeCell ref="A719:H719"/>
    <mergeCell ref="C720:D720"/>
    <mergeCell ref="C747:D747"/>
    <mergeCell ref="A748:H748"/>
    <mergeCell ref="C749:D749"/>
    <mergeCell ref="C750:D750"/>
    <mergeCell ref="A751:H751"/>
    <mergeCell ref="A752:G752"/>
    <mergeCell ref="A740:G740"/>
    <mergeCell ref="A741:G741"/>
    <mergeCell ref="B743:G743"/>
    <mergeCell ref="C744:D744"/>
    <mergeCell ref="A745:H745"/>
    <mergeCell ref="C746:D746"/>
    <mergeCell ref="C734:D734"/>
    <mergeCell ref="A735:H735"/>
    <mergeCell ref="C736:D736"/>
    <mergeCell ref="C737:D737"/>
    <mergeCell ref="A738:H738"/>
    <mergeCell ref="A739:G739"/>
    <mergeCell ref="A765:G765"/>
    <mergeCell ref="A766:G766"/>
    <mergeCell ref="B768:G768"/>
    <mergeCell ref="C769:D769"/>
    <mergeCell ref="A770:H770"/>
    <mergeCell ref="C771:D771"/>
    <mergeCell ref="C759:D759"/>
    <mergeCell ref="A760:H760"/>
    <mergeCell ref="C761:D761"/>
    <mergeCell ref="C762:D762"/>
    <mergeCell ref="A763:H763"/>
    <mergeCell ref="A764:G764"/>
    <mergeCell ref="A753:G753"/>
    <mergeCell ref="A754:G754"/>
    <mergeCell ref="B755:G755"/>
    <mergeCell ref="C756:D756"/>
    <mergeCell ref="A757:H757"/>
    <mergeCell ref="C758:D758"/>
    <mergeCell ref="C785:D785"/>
    <mergeCell ref="A786:H786"/>
    <mergeCell ref="C787:D787"/>
    <mergeCell ref="C788:D788"/>
    <mergeCell ref="A789:H789"/>
    <mergeCell ref="A790:G790"/>
    <mergeCell ref="A778:G778"/>
    <mergeCell ref="A779:G779"/>
    <mergeCell ref="B781:G781"/>
    <mergeCell ref="C782:D782"/>
    <mergeCell ref="A783:H783"/>
    <mergeCell ref="C784:D784"/>
    <mergeCell ref="C772:D772"/>
    <mergeCell ref="A773:H773"/>
    <mergeCell ref="C774:D774"/>
    <mergeCell ref="C775:D775"/>
    <mergeCell ref="A776:H776"/>
    <mergeCell ref="A777:G777"/>
    <mergeCell ref="A804:G804"/>
    <mergeCell ref="A805:G805"/>
    <mergeCell ref="B807:G807"/>
    <mergeCell ref="C808:D808"/>
    <mergeCell ref="A809:H809"/>
    <mergeCell ref="C810:D810"/>
    <mergeCell ref="C798:D798"/>
    <mergeCell ref="A799:H799"/>
    <mergeCell ref="C800:D800"/>
    <mergeCell ref="C801:D801"/>
    <mergeCell ref="A802:H802"/>
    <mergeCell ref="A803:G803"/>
    <mergeCell ref="A791:G791"/>
    <mergeCell ref="A792:G792"/>
    <mergeCell ref="B794:G794"/>
    <mergeCell ref="C795:D795"/>
    <mergeCell ref="A796:H796"/>
    <mergeCell ref="C797:D797"/>
    <mergeCell ref="A824:H824"/>
    <mergeCell ref="C825:D825"/>
    <mergeCell ref="C826:D826"/>
    <mergeCell ref="A827:H827"/>
    <mergeCell ref="A828:G828"/>
    <mergeCell ref="A829:G829"/>
    <mergeCell ref="A817:G817"/>
    <mergeCell ref="B819:G819"/>
    <mergeCell ref="C820:D820"/>
    <mergeCell ref="A821:H821"/>
    <mergeCell ref="C822:D822"/>
    <mergeCell ref="C823:D823"/>
    <mergeCell ref="A811:H811"/>
    <mergeCell ref="C812:D812"/>
    <mergeCell ref="C813:D813"/>
    <mergeCell ref="A814:H814"/>
    <mergeCell ref="A815:G815"/>
    <mergeCell ref="A816:G816"/>
    <mergeCell ref="A843:G843"/>
    <mergeCell ref="A844:G844"/>
    <mergeCell ref="A845:G845"/>
    <mergeCell ref="B847:G847"/>
    <mergeCell ref="C848:D848"/>
    <mergeCell ref="A849:H849"/>
    <mergeCell ref="A837:H837"/>
    <mergeCell ref="C838:D838"/>
    <mergeCell ref="C839:D839"/>
    <mergeCell ref="C840:D840"/>
    <mergeCell ref="C841:D841"/>
    <mergeCell ref="A842:H842"/>
    <mergeCell ref="A830:G830"/>
    <mergeCell ref="B832:G832"/>
    <mergeCell ref="C833:D833"/>
    <mergeCell ref="A834:H834"/>
    <mergeCell ref="C835:D835"/>
    <mergeCell ref="C836:D836"/>
    <mergeCell ref="A864:H864"/>
    <mergeCell ref="C865:D865"/>
    <mergeCell ref="C866:D866"/>
    <mergeCell ref="A867:H867"/>
    <mergeCell ref="C868:D868"/>
    <mergeCell ref="C869:D869"/>
    <mergeCell ref="A857:H857"/>
    <mergeCell ref="A858:G858"/>
    <mergeCell ref="A859:G859"/>
    <mergeCell ref="A860:G860"/>
    <mergeCell ref="B862:G862"/>
    <mergeCell ref="C863:D863"/>
    <mergeCell ref="C851:D851"/>
    <mergeCell ref="A852:H852"/>
    <mergeCell ref="C853:D853"/>
    <mergeCell ref="A854:H854"/>
    <mergeCell ref="C855:D855"/>
    <mergeCell ref="C856:D856"/>
    <mergeCell ref="A883:H883"/>
    <mergeCell ref="A884:G884"/>
    <mergeCell ref="A885:G885"/>
    <mergeCell ref="A886:G886"/>
    <mergeCell ref="B887:G887"/>
    <mergeCell ref="C888:D888"/>
    <mergeCell ref="A877:H877"/>
    <mergeCell ref="C878:D878"/>
    <mergeCell ref="C879:D879"/>
    <mergeCell ref="A880:H880"/>
    <mergeCell ref="C881:D881"/>
    <mergeCell ref="C882:D882"/>
    <mergeCell ref="A870:H870"/>
    <mergeCell ref="A871:G871"/>
    <mergeCell ref="A872:G872"/>
    <mergeCell ref="A873:G873"/>
    <mergeCell ref="B875:G875"/>
    <mergeCell ref="C876:D876"/>
    <mergeCell ref="A902:H902"/>
    <mergeCell ref="C903:D903"/>
    <mergeCell ref="C904:D904"/>
    <mergeCell ref="A905:H905"/>
    <mergeCell ref="C906:D906"/>
    <mergeCell ref="C907:D907"/>
    <mergeCell ref="A895:H895"/>
    <mergeCell ref="A896:G896"/>
    <mergeCell ref="A897:G897"/>
    <mergeCell ref="A898:G898"/>
    <mergeCell ref="B900:G900"/>
    <mergeCell ref="C901:D901"/>
    <mergeCell ref="A889:H889"/>
    <mergeCell ref="C890:D890"/>
    <mergeCell ref="C891:D891"/>
    <mergeCell ref="A892:H892"/>
    <mergeCell ref="C893:D893"/>
    <mergeCell ref="C894:D894"/>
    <mergeCell ref="A921:H921"/>
    <mergeCell ref="A922:G922"/>
    <mergeCell ref="A923:G923"/>
    <mergeCell ref="A924:G924"/>
    <mergeCell ref="B926:G926"/>
    <mergeCell ref="C927:D927"/>
    <mergeCell ref="A915:H915"/>
    <mergeCell ref="C916:D916"/>
    <mergeCell ref="C917:D917"/>
    <mergeCell ref="A918:H918"/>
    <mergeCell ref="C919:D919"/>
    <mergeCell ref="C920:D920"/>
    <mergeCell ref="A908:H908"/>
    <mergeCell ref="A909:G909"/>
    <mergeCell ref="A910:G910"/>
    <mergeCell ref="A911:G911"/>
    <mergeCell ref="B913:G913"/>
    <mergeCell ref="C914:D914"/>
    <mergeCell ref="A941:H941"/>
    <mergeCell ref="C942:D942"/>
    <mergeCell ref="C943:D943"/>
    <mergeCell ref="A944:H944"/>
    <mergeCell ref="C945:D945"/>
    <mergeCell ref="C946:D946"/>
    <mergeCell ref="A934:H934"/>
    <mergeCell ref="A935:G935"/>
    <mergeCell ref="A936:G936"/>
    <mergeCell ref="A937:G937"/>
    <mergeCell ref="B939:G939"/>
    <mergeCell ref="C940:D940"/>
    <mergeCell ref="A928:H928"/>
    <mergeCell ref="C929:D929"/>
    <mergeCell ref="C930:D930"/>
    <mergeCell ref="A931:H931"/>
    <mergeCell ref="C932:D932"/>
    <mergeCell ref="C933:D933"/>
    <mergeCell ref="A960:H960"/>
    <mergeCell ref="A961:G961"/>
    <mergeCell ref="A962:G962"/>
    <mergeCell ref="A963:G963"/>
    <mergeCell ref="B965:G965"/>
    <mergeCell ref="C966:D966"/>
    <mergeCell ref="A954:H954"/>
    <mergeCell ref="C955:D955"/>
    <mergeCell ref="C956:D956"/>
    <mergeCell ref="A957:H957"/>
    <mergeCell ref="C958:D958"/>
    <mergeCell ref="C959:D959"/>
    <mergeCell ref="A947:H947"/>
    <mergeCell ref="A948:G948"/>
    <mergeCell ref="A949:G949"/>
    <mergeCell ref="A950:G950"/>
    <mergeCell ref="B952:G952"/>
    <mergeCell ref="C953:D953"/>
    <mergeCell ref="A980:H980"/>
    <mergeCell ref="C981:D981"/>
    <mergeCell ref="C982:D982"/>
    <mergeCell ref="A983:H983"/>
    <mergeCell ref="C984:D984"/>
    <mergeCell ref="C985:D985"/>
    <mergeCell ref="A973:H973"/>
    <mergeCell ref="A974:G974"/>
    <mergeCell ref="A975:G975"/>
    <mergeCell ref="A976:G976"/>
    <mergeCell ref="B978:G978"/>
    <mergeCell ref="C979:D979"/>
    <mergeCell ref="A967:H967"/>
    <mergeCell ref="C968:D968"/>
    <mergeCell ref="C969:D969"/>
    <mergeCell ref="A970:H970"/>
    <mergeCell ref="C971:D971"/>
    <mergeCell ref="C972:D972"/>
    <mergeCell ref="C999:D999"/>
    <mergeCell ref="C1000:D1000"/>
    <mergeCell ref="C1001:D1001"/>
    <mergeCell ref="C1002:D1002"/>
    <mergeCell ref="A1003:H1003"/>
    <mergeCell ref="A1004:G1004"/>
    <mergeCell ref="B993:G993"/>
    <mergeCell ref="C994:D994"/>
    <mergeCell ref="A995:H995"/>
    <mergeCell ref="C996:D996"/>
    <mergeCell ref="C997:D997"/>
    <mergeCell ref="A998:H998"/>
    <mergeCell ref="C986:D986"/>
    <mergeCell ref="C987:D987"/>
    <mergeCell ref="A988:H988"/>
    <mergeCell ref="A989:G989"/>
    <mergeCell ref="A990:G990"/>
    <mergeCell ref="A991:G991"/>
    <mergeCell ref="A1018:H1018"/>
    <mergeCell ref="A1019:G1019"/>
    <mergeCell ref="A1020:G1020"/>
    <mergeCell ref="A1021:G1021"/>
    <mergeCell ref="B1023:G1023"/>
    <mergeCell ref="C1024:D1024"/>
    <mergeCell ref="C1012:D1012"/>
    <mergeCell ref="A1013:H1013"/>
    <mergeCell ref="C1014:D1014"/>
    <mergeCell ref="C1015:D1015"/>
    <mergeCell ref="C1016:D1016"/>
    <mergeCell ref="C1017:D1017"/>
    <mergeCell ref="A1005:G1005"/>
    <mergeCell ref="A1006:G1006"/>
    <mergeCell ref="B1008:G1008"/>
    <mergeCell ref="C1009:D1009"/>
    <mergeCell ref="A1010:H1010"/>
    <mergeCell ref="C1011:D1011"/>
    <mergeCell ref="B1038:G1038"/>
    <mergeCell ref="C1039:D1039"/>
    <mergeCell ref="A1040:H1040"/>
    <mergeCell ref="C1041:D1041"/>
    <mergeCell ref="C1042:D1042"/>
    <mergeCell ref="C1043:D1043"/>
    <mergeCell ref="C1031:D1031"/>
    <mergeCell ref="C1032:D1032"/>
    <mergeCell ref="A1033:H1033"/>
    <mergeCell ref="A1034:G1034"/>
    <mergeCell ref="A1035:G1035"/>
    <mergeCell ref="A1036:G1036"/>
    <mergeCell ref="A1025:H1025"/>
    <mergeCell ref="C1026:D1026"/>
    <mergeCell ref="C1027:D1027"/>
    <mergeCell ref="A1028:H1028"/>
    <mergeCell ref="C1029:D1029"/>
    <mergeCell ref="C1030:D1030"/>
    <mergeCell ref="A1056:G1056"/>
    <mergeCell ref="B1058:G1058"/>
    <mergeCell ref="C1059:D1059"/>
    <mergeCell ref="A1060:H1060"/>
    <mergeCell ref="C1061:D1061"/>
    <mergeCell ref="C1062:D1062"/>
    <mergeCell ref="C1050:D1050"/>
    <mergeCell ref="C1051:D1051"/>
    <mergeCell ref="C1052:D1052"/>
    <mergeCell ref="A1053:H1053"/>
    <mergeCell ref="A1054:G1054"/>
    <mergeCell ref="A1055:G1055"/>
    <mergeCell ref="A1044:H1044"/>
    <mergeCell ref="C1045:D1045"/>
    <mergeCell ref="C1046:D1046"/>
    <mergeCell ref="C1047:D1047"/>
    <mergeCell ref="C1048:D1048"/>
    <mergeCell ref="C1049:D1049"/>
    <mergeCell ref="A1075:G1075"/>
    <mergeCell ref="B1076:G1076"/>
    <mergeCell ref="C1077:D1077"/>
    <mergeCell ref="A1078:H1078"/>
    <mergeCell ref="C1079:D1079"/>
    <mergeCell ref="C1080:D1080"/>
    <mergeCell ref="C1069:D1069"/>
    <mergeCell ref="C1070:D1070"/>
    <mergeCell ref="C1071:D1071"/>
    <mergeCell ref="A1072:H1072"/>
    <mergeCell ref="A1073:G1073"/>
    <mergeCell ref="A1074:G1074"/>
    <mergeCell ref="C1063:D1063"/>
    <mergeCell ref="C1064:D1064"/>
    <mergeCell ref="C1065:D1065"/>
    <mergeCell ref="C1066:D1066"/>
    <mergeCell ref="C1067:D1067"/>
    <mergeCell ref="C1068:D1068"/>
    <mergeCell ref="A1094:H1094"/>
    <mergeCell ref="C1095:D1095"/>
    <mergeCell ref="C1096:D1096"/>
    <mergeCell ref="C1097:D1097"/>
    <mergeCell ref="A1098:H1098"/>
    <mergeCell ref="C1099:D1099"/>
    <mergeCell ref="A1087:H1087"/>
    <mergeCell ref="A1088:G1088"/>
    <mergeCell ref="A1089:G1089"/>
    <mergeCell ref="A1090:G1090"/>
    <mergeCell ref="B1092:G1092"/>
    <mergeCell ref="C1093:D1093"/>
    <mergeCell ref="C1081:D1081"/>
    <mergeCell ref="C1082:D1082"/>
    <mergeCell ref="C1083:D1083"/>
    <mergeCell ref="C1084:D1084"/>
    <mergeCell ref="C1085:D1085"/>
    <mergeCell ref="C1086:D1086"/>
    <mergeCell ref="C1113:D1113"/>
    <mergeCell ref="C1114:D1114"/>
    <mergeCell ref="C1115:D1115"/>
    <mergeCell ref="C1116:D1116"/>
    <mergeCell ref="C1117:D1117"/>
    <mergeCell ref="C1118:D1118"/>
    <mergeCell ref="C1107:D1107"/>
    <mergeCell ref="A1108:H1108"/>
    <mergeCell ref="C1109:D1109"/>
    <mergeCell ref="C1110:D1110"/>
    <mergeCell ref="A1111:H1111"/>
    <mergeCell ref="C1112:D1112"/>
    <mergeCell ref="C1100:D1100"/>
    <mergeCell ref="A1101:H1101"/>
    <mergeCell ref="A1102:G1102"/>
    <mergeCell ref="A1103:G1103"/>
    <mergeCell ref="A1104:G1104"/>
    <mergeCell ref="B1106:G1106"/>
    <mergeCell ref="C1132:D1132"/>
    <mergeCell ref="C1133:D1133"/>
    <mergeCell ref="C1134:D1134"/>
    <mergeCell ref="C1135:D1135"/>
    <mergeCell ref="C1136:D1136"/>
    <mergeCell ref="C1137:D1137"/>
    <mergeCell ref="C1126:D1126"/>
    <mergeCell ref="A1127:H1127"/>
    <mergeCell ref="C1128:D1128"/>
    <mergeCell ref="C1129:D1129"/>
    <mergeCell ref="C1130:D1130"/>
    <mergeCell ref="C1131:D1131"/>
    <mergeCell ref="C1119:D1119"/>
    <mergeCell ref="A1120:H1120"/>
    <mergeCell ref="A1121:G1121"/>
    <mergeCell ref="A1122:G1122"/>
    <mergeCell ref="A1123:G1123"/>
    <mergeCell ref="B1125:G1125"/>
    <mergeCell ref="A1151:H1151"/>
    <mergeCell ref="A1152:G1152"/>
    <mergeCell ref="A1153:G1153"/>
    <mergeCell ref="A1154:G1154"/>
    <mergeCell ref="B1157:G1157"/>
    <mergeCell ref="C1158:D1158"/>
    <mergeCell ref="C1145:D1145"/>
    <mergeCell ref="A1146:H1146"/>
    <mergeCell ref="C1147:D1147"/>
    <mergeCell ref="C1148:D1148"/>
    <mergeCell ref="C1149:D1149"/>
    <mergeCell ref="C1150:D1150"/>
    <mergeCell ref="C1138:D1138"/>
    <mergeCell ref="A1139:H1139"/>
    <mergeCell ref="A1140:G1140"/>
    <mergeCell ref="A1141:G1141"/>
    <mergeCell ref="A1142:G1142"/>
    <mergeCell ref="B1144:G1144"/>
    <mergeCell ref="C1172:D1172"/>
    <mergeCell ref="C1173:D1173"/>
    <mergeCell ref="A1174:H1174"/>
    <mergeCell ref="C1175:D1175"/>
    <mergeCell ref="A1176:H1176"/>
    <mergeCell ref="C1177:D1177"/>
    <mergeCell ref="A1165:G1165"/>
    <mergeCell ref="A1166:G1166"/>
    <mergeCell ref="A1167:G1167"/>
    <mergeCell ref="B1169:G1169"/>
    <mergeCell ref="C1170:D1170"/>
    <mergeCell ref="A1171:H1171"/>
    <mergeCell ref="A1159:H1159"/>
    <mergeCell ref="C1160:D1160"/>
    <mergeCell ref="C1161:D1161"/>
    <mergeCell ref="C1162:D1162"/>
    <mergeCell ref="C1163:D1163"/>
    <mergeCell ref="A1164:H1164"/>
    <mergeCell ref="A1191:H1191"/>
    <mergeCell ref="A1192:G1192"/>
    <mergeCell ref="A1193:G1193"/>
    <mergeCell ref="A1194:G1194"/>
    <mergeCell ref="B1196:G1196"/>
    <mergeCell ref="C1197:D1197"/>
    <mergeCell ref="C1185:D1185"/>
    <mergeCell ref="A1186:H1186"/>
    <mergeCell ref="C1187:D1187"/>
    <mergeCell ref="A1188:H1188"/>
    <mergeCell ref="C1189:D1189"/>
    <mergeCell ref="C1190:D1190"/>
    <mergeCell ref="C1178:D1178"/>
    <mergeCell ref="A1179:H1179"/>
    <mergeCell ref="A1180:G1180"/>
    <mergeCell ref="A1181:G1181"/>
    <mergeCell ref="A1182:G1182"/>
    <mergeCell ref="B1184:G1184"/>
    <mergeCell ref="A1211:H1211"/>
    <mergeCell ref="C1212:D1212"/>
    <mergeCell ref="C1213:D1213"/>
    <mergeCell ref="A1214:H1214"/>
    <mergeCell ref="C1215:D1215"/>
    <mergeCell ref="C1216:D1216"/>
    <mergeCell ref="A1204:H1204"/>
    <mergeCell ref="A1205:G1205"/>
    <mergeCell ref="A1206:G1206"/>
    <mergeCell ref="A1207:G1207"/>
    <mergeCell ref="B1209:G1209"/>
    <mergeCell ref="C1210:D1210"/>
    <mergeCell ref="A1198:H1198"/>
    <mergeCell ref="C1199:D1199"/>
    <mergeCell ref="C1200:D1200"/>
    <mergeCell ref="A1201:H1201"/>
    <mergeCell ref="C1202:D1202"/>
    <mergeCell ref="C1203:D1203"/>
    <mergeCell ref="A1230:H1230"/>
    <mergeCell ref="A1231:G1231"/>
    <mergeCell ref="A1232:G1232"/>
    <mergeCell ref="A1233:G1233"/>
    <mergeCell ref="B1235:G1235"/>
    <mergeCell ref="C1236:D1236"/>
    <mergeCell ref="A1224:H1224"/>
    <mergeCell ref="C1225:D1225"/>
    <mergeCell ref="C1226:D1226"/>
    <mergeCell ref="A1227:H1227"/>
    <mergeCell ref="C1228:D1228"/>
    <mergeCell ref="C1229:D1229"/>
    <mergeCell ref="A1217:H1217"/>
    <mergeCell ref="A1218:G1218"/>
    <mergeCell ref="A1219:G1219"/>
    <mergeCell ref="A1220:G1220"/>
    <mergeCell ref="B1222:G1222"/>
    <mergeCell ref="C1223:D1223"/>
    <mergeCell ref="C1250:D1250"/>
    <mergeCell ref="C1251:D1251"/>
    <mergeCell ref="A1252:H1252"/>
    <mergeCell ref="C1253:D1253"/>
    <mergeCell ref="C1254:D1254"/>
    <mergeCell ref="A1255:H1255"/>
    <mergeCell ref="A1243:H1243"/>
    <mergeCell ref="A1244:G1244"/>
    <mergeCell ref="A1245:G1245"/>
    <mergeCell ref="A1246:G1246"/>
    <mergeCell ref="B1248:G1248"/>
    <mergeCell ref="C1249:D1249"/>
    <mergeCell ref="A1237:H1237"/>
    <mergeCell ref="C1238:D1238"/>
    <mergeCell ref="C1239:D1239"/>
    <mergeCell ref="A1240:H1240"/>
    <mergeCell ref="C1241:D1241"/>
    <mergeCell ref="C1242:D1242"/>
    <mergeCell ref="C1269:D1269"/>
    <mergeCell ref="A1270:H1270"/>
    <mergeCell ref="A1271:G1271"/>
    <mergeCell ref="A1272:G1272"/>
    <mergeCell ref="A1273:G1273"/>
    <mergeCell ref="B1275:G1275"/>
    <mergeCell ref="C1263:D1263"/>
    <mergeCell ref="C1264:D1264"/>
    <mergeCell ref="A1265:H1265"/>
    <mergeCell ref="C1266:D1266"/>
    <mergeCell ref="C1267:D1267"/>
    <mergeCell ref="C1268:D1268"/>
    <mergeCell ref="A1256:G1256"/>
    <mergeCell ref="A1257:G1257"/>
    <mergeCell ref="A1258:G1258"/>
    <mergeCell ref="B1260:G1260"/>
    <mergeCell ref="C1261:D1261"/>
    <mergeCell ref="A1262:H1262"/>
    <mergeCell ref="B1289:G1289"/>
    <mergeCell ref="C1290:D1290"/>
    <mergeCell ref="A1291:H1291"/>
    <mergeCell ref="C1292:D1292"/>
    <mergeCell ref="C1293:D1293"/>
    <mergeCell ref="A1294:H1294"/>
    <mergeCell ref="C1282:D1282"/>
    <mergeCell ref="C1283:D1283"/>
    <mergeCell ref="A1284:H1284"/>
    <mergeCell ref="A1285:G1285"/>
    <mergeCell ref="A1286:G1286"/>
    <mergeCell ref="A1287:G1287"/>
    <mergeCell ref="C1276:D1276"/>
    <mergeCell ref="A1277:H1277"/>
    <mergeCell ref="C1278:D1278"/>
    <mergeCell ref="C1279:D1279"/>
    <mergeCell ref="A1280:H1280"/>
    <mergeCell ref="C1281:D1281"/>
    <mergeCell ref="A1308:H1308"/>
    <mergeCell ref="C1309:D1309"/>
    <mergeCell ref="C1310:D1310"/>
    <mergeCell ref="C1311:D1311"/>
    <mergeCell ref="A1312:H1312"/>
    <mergeCell ref="A1313:G1313"/>
    <mergeCell ref="A1301:G1301"/>
    <mergeCell ref="B1303:G1303"/>
    <mergeCell ref="C1304:D1304"/>
    <mergeCell ref="A1305:H1305"/>
    <mergeCell ref="C1306:D1306"/>
    <mergeCell ref="C1307:D1307"/>
    <mergeCell ref="C1295:D1295"/>
    <mergeCell ref="C1296:D1296"/>
    <mergeCell ref="C1297:D1297"/>
    <mergeCell ref="A1298:H1298"/>
    <mergeCell ref="A1299:G1299"/>
    <mergeCell ref="A1300:G1300"/>
    <mergeCell ref="A1327:G1327"/>
    <mergeCell ref="A1328:G1328"/>
    <mergeCell ref="A1329:G1329"/>
    <mergeCell ref="B1331:G1331"/>
    <mergeCell ref="C1332:D1332"/>
    <mergeCell ref="A1333:H1333"/>
    <mergeCell ref="C1321:D1321"/>
    <mergeCell ref="A1322:H1322"/>
    <mergeCell ref="C1323:D1323"/>
    <mergeCell ref="C1324:D1324"/>
    <mergeCell ref="C1325:D1325"/>
    <mergeCell ref="A1326:H1326"/>
    <mergeCell ref="A1314:G1314"/>
    <mergeCell ref="A1315:G1315"/>
    <mergeCell ref="B1317:G1317"/>
    <mergeCell ref="C1318:D1318"/>
    <mergeCell ref="A1319:H1319"/>
    <mergeCell ref="C1320:D1320"/>
    <mergeCell ref="A1347:H1347"/>
    <mergeCell ref="C1348:D1348"/>
    <mergeCell ref="C1349:D1349"/>
    <mergeCell ref="A1350:H1350"/>
    <mergeCell ref="C1351:D1351"/>
    <mergeCell ref="C1352:D1352"/>
    <mergeCell ref="A1340:H1340"/>
    <mergeCell ref="A1341:G1341"/>
    <mergeCell ref="A1342:G1342"/>
    <mergeCell ref="A1343:G1343"/>
    <mergeCell ref="B1345:G1345"/>
    <mergeCell ref="C1346:D1346"/>
    <mergeCell ref="C1334:D1334"/>
    <mergeCell ref="C1335:D1335"/>
    <mergeCell ref="A1336:H1336"/>
    <mergeCell ref="C1337:D1337"/>
    <mergeCell ref="C1338:D1338"/>
    <mergeCell ref="C1339:D1339"/>
    <mergeCell ref="C1366:D1366"/>
    <mergeCell ref="A1367:H1367"/>
    <mergeCell ref="A1368:G1368"/>
    <mergeCell ref="A1369:G1369"/>
    <mergeCell ref="A1370:G1370"/>
    <mergeCell ref="B1372:G1372"/>
    <mergeCell ref="C1360:D1360"/>
    <mergeCell ref="C1361:D1361"/>
    <mergeCell ref="C1362:D1362"/>
    <mergeCell ref="A1363:H1363"/>
    <mergeCell ref="C1364:D1364"/>
    <mergeCell ref="C1365:D1365"/>
    <mergeCell ref="C1353:D1353"/>
    <mergeCell ref="A1354:H1354"/>
    <mergeCell ref="A1355:G1355"/>
    <mergeCell ref="A1356:G1356"/>
    <mergeCell ref="A1357:G1357"/>
    <mergeCell ref="B1359:G1359"/>
    <mergeCell ref="C1386:D1386"/>
    <mergeCell ref="A1387:H1387"/>
    <mergeCell ref="C1388:D1388"/>
    <mergeCell ref="C1389:D1389"/>
    <mergeCell ref="A1390:H1390"/>
    <mergeCell ref="C1391:D1391"/>
    <mergeCell ref="C1379:D1379"/>
    <mergeCell ref="A1380:H1380"/>
    <mergeCell ref="A1381:G1381"/>
    <mergeCell ref="A1382:G1382"/>
    <mergeCell ref="A1383:G1383"/>
    <mergeCell ref="B1385:G1385"/>
    <mergeCell ref="C1373:D1373"/>
    <mergeCell ref="C1374:D1374"/>
    <mergeCell ref="C1375:D1375"/>
    <mergeCell ref="A1376:H1376"/>
    <mergeCell ref="C1377:D1377"/>
    <mergeCell ref="C1378:D1378"/>
    <mergeCell ref="C1405:D1405"/>
    <mergeCell ref="C1406:D1406"/>
    <mergeCell ref="C1407:D1407"/>
    <mergeCell ref="A1408:H1408"/>
    <mergeCell ref="A1409:G1409"/>
    <mergeCell ref="A1410:G1410"/>
    <mergeCell ref="B1399:G1399"/>
    <mergeCell ref="C1400:D1400"/>
    <mergeCell ref="A1401:H1401"/>
    <mergeCell ref="C1402:D1402"/>
    <mergeCell ref="C1403:D1403"/>
    <mergeCell ref="A1404:H1404"/>
    <mergeCell ref="C1392:D1392"/>
    <mergeCell ref="C1393:D1393"/>
    <mergeCell ref="A1394:H1394"/>
    <mergeCell ref="A1395:G1395"/>
    <mergeCell ref="A1396:G1396"/>
    <mergeCell ref="A1397:G1397"/>
    <mergeCell ref="A1423:G1423"/>
    <mergeCell ref="A1424:G1424"/>
    <mergeCell ref="B1426:G1426"/>
    <mergeCell ref="C1427:D1427"/>
    <mergeCell ref="A1428:H1428"/>
    <mergeCell ref="C1429:D1429"/>
    <mergeCell ref="A1417:H1417"/>
    <mergeCell ref="C1418:D1418"/>
    <mergeCell ref="C1419:D1419"/>
    <mergeCell ref="C1420:D1420"/>
    <mergeCell ref="A1421:H1421"/>
    <mergeCell ref="A1422:G1422"/>
    <mergeCell ref="A1411:G1411"/>
    <mergeCell ref="B1412:G1412"/>
    <mergeCell ref="C1413:D1413"/>
    <mergeCell ref="A1414:H1414"/>
    <mergeCell ref="C1415:D1415"/>
    <mergeCell ref="C1416:D1416"/>
    <mergeCell ref="C1443:D1443"/>
    <mergeCell ref="C1444:D1444"/>
    <mergeCell ref="A1445:H1445"/>
    <mergeCell ref="C1446:D1446"/>
    <mergeCell ref="C1447:D1447"/>
    <mergeCell ref="C1448:D1448"/>
    <mergeCell ref="A1436:G1436"/>
    <mergeCell ref="A1437:G1437"/>
    <mergeCell ref="A1438:G1438"/>
    <mergeCell ref="B1440:G1440"/>
    <mergeCell ref="C1441:D1441"/>
    <mergeCell ref="A1442:H1442"/>
    <mergeCell ref="C1430:D1430"/>
    <mergeCell ref="A1431:H1431"/>
    <mergeCell ref="C1432:D1432"/>
    <mergeCell ref="C1433:D1433"/>
    <mergeCell ref="C1434:D1434"/>
    <mergeCell ref="A1435:H1435"/>
    <mergeCell ref="C1462:D1462"/>
    <mergeCell ref="A1463:H1463"/>
    <mergeCell ref="A1464:G1464"/>
    <mergeCell ref="A1465:G1465"/>
    <mergeCell ref="A1466:G1466"/>
    <mergeCell ref="B1468:G1468"/>
    <mergeCell ref="A1456:H1456"/>
    <mergeCell ref="C1457:D1457"/>
    <mergeCell ref="C1458:D1458"/>
    <mergeCell ref="A1459:H1459"/>
    <mergeCell ref="C1460:D1460"/>
    <mergeCell ref="C1461:D1461"/>
    <mergeCell ref="A1449:H1449"/>
    <mergeCell ref="A1450:G1450"/>
    <mergeCell ref="A1451:G1451"/>
    <mergeCell ref="A1452:G1452"/>
    <mergeCell ref="B1454:G1454"/>
    <mergeCell ref="C1455:D1455"/>
    <mergeCell ref="B1481:G1481"/>
    <mergeCell ref="C1482:D1482"/>
    <mergeCell ref="A1483:H1483"/>
    <mergeCell ref="C1484:D1484"/>
    <mergeCell ref="C1485:D1485"/>
    <mergeCell ref="A1486:H1486"/>
    <mergeCell ref="C1475:D1475"/>
    <mergeCell ref="C1476:D1476"/>
    <mergeCell ref="A1477:H1477"/>
    <mergeCell ref="A1478:G1478"/>
    <mergeCell ref="A1479:G1479"/>
    <mergeCell ref="A1480:G1480"/>
    <mergeCell ref="C1469:D1469"/>
    <mergeCell ref="A1470:H1470"/>
    <mergeCell ref="C1471:D1471"/>
    <mergeCell ref="C1472:D1472"/>
    <mergeCell ref="A1473:H1473"/>
    <mergeCell ref="C1474:D1474"/>
    <mergeCell ref="A1500:H1500"/>
    <mergeCell ref="C1501:D1501"/>
    <mergeCell ref="C1502:D1502"/>
    <mergeCell ref="C1503:D1503"/>
    <mergeCell ref="A1504:H1504"/>
    <mergeCell ref="A1505:G1505"/>
    <mergeCell ref="A1493:G1493"/>
    <mergeCell ref="B1495:G1495"/>
    <mergeCell ref="C1496:D1496"/>
    <mergeCell ref="A1497:H1497"/>
    <mergeCell ref="C1498:D1498"/>
    <mergeCell ref="C1499:D1499"/>
    <mergeCell ref="C1487:D1487"/>
    <mergeCell ref="C1488:D1488"/>
    <mergeCell ref="C1489:D1489"/>
    <mergeCell ref="A1490:H1490"/>
    <mergeCell ref="A1491:G1491"/>
    <mergeCell ref="A1492:G1492"/>
    <mergeCell ref="A1519:G1519"/>
    <mergeCell ref="A1520:G1520"/>
    <mergeCell ref="A1521:G1521"/>
    <mergeCell ref="B1523:G1523"/>
    <mergeCell ref="C1524:D1524"/>
    <mergeCell ref="A1525:H1525"/>
    <mergeCell ref="C1513:D1513"/>
    <mergeCell ref="A1514:H1514"/>
    <mergeCell ref="C1515:D1515"/>
    <mergeCell ref="C1516:D1516"/>
    <mergeCell ref="C1517:D1517"/>
    <mergeCell ref="A1518:H1518"/>
    <mergeCell ref="A1506:G1506"/>
    <mergeCell ref="A1507:G1507"/>
    <mergeCell ref="B1509:G1509"/>
    <mergeCell ref="C1510:D1510"/>
    <mergeCell ref="A1511:H1511"/>
    <mergeCell ref="C1512:D1512"/>
    <mergeCell ref="A1539:H1539"/>
    <mergeCell ref="C1540:D1540"/>
    <mergeCell ref="C1541:D1541"/>
    <mergeCell ref="A1542:H1542"/>
    <mergeCell ref="C1543:D1543"/>
    <mergeCell ref="C1544:D1544"/>
    <mergeCell ref="A1532:H1532"/>
    <mergeCell ref="A1533:G1533"/>
    <mergeCell ref="A1534:G1534"/>
    <mergeCell ref="A1535:G1535"/>
    <mergeCell ref="B1537:G1537"/>
    <mergeCell ref="C1538:D1538"/>
    <mergeCell ref="C1526:D1526"/>
    <mergeCell ref="C1527:D1527"/>
    <mergeCell ref="A1528:H1528"/>
    <mergeCell ref="C1529:D1529"/>
    <mergeCell ref="C1530:D1530"/>
    <mergeCell ref="C1531:D1531"/>
    <mergeCell ref="C1558:D1558"/>
    <mergeCell ref="C1559:D1559"/>
    <mergeCell ref="A1560:H1560"/>
    <mergeCell ref="A1561:G1561"/>
    <mergeCell ref="A1562:G1562"/>
    <mergeCell ref="A1563:G1563"/>
    <mergeCell ref="C1552:D1552"/>
    <mergeCell ref="A1553:H1553"/>
    <mergeCell ref="C1554:D1554"/>
    <mergeCell ref="C1555:D1555"/>
    <mergeCell ref="A1556:H1556"/>
    <mergeCell ref="C1557:D1557"/>
    <mergeCell ref="C1545:D1545"/>
    <mergeCell ref="A1546:H1546"/>
    <mergeCell ref="A1547:G1547"/>
    <mergeCell ref="A1548:G1548"/>
    <mergeCell ref="A1549:G1549"/>
    <mergeCell ref="B1551:G1551"/>
    <mergeCell ref="B1578:G1578"/>
    <mergeCell ref="C1579:D1579"/>
    <mergeCell ref="A1580:H1580"/>
    <mergeCell ref="C1581:D1581"/>
    <mergeCell ref="C1582:D1582"/>
    <mergeCell ref="A1583:H1583"/>
    <mergeCell ref="C1571:D1571"/>
    <mergeCell ref="C1572:D1572"/>
    <mergeCell ref="A1573:H1573"/>
    <mergeCell ref="A1574:G1574"/>
    <mergeCell ref="A1575:G1575"/>
    <mergeCell ref="A1576:G1576"/>
    <mergeCell ref="B1565:G1565"/>
    <mergeCell ref="C1566:D1566"/>
    <mergeCell ref="C1567:D1567"/>
    <mergeCell ref="C1568:D1568"/>
    <mergeCell ref="A1569:H1569"/>
    <mergeCell ref="C1570:D1570"/>
    <mergeCell ref="A1597:H1597"/>
    <mergeCell ref="C1598:D1598"/>
    <mergeCell ref="C1599:D1599"/>
    <mergeCell ref="C1600:D1600"/>
    <mergeCell ref="A1601:H1601"/>
    <mergeCell ref="A1602:G1602"/>
    <mergeCell ref="A1590:G1590"/>
    <mergeCell ref="B1592:G1592"/>
    <mergeCell ref="C1593:D1593"/>
    <mergeCell ref="A1594:H1594"/>
    <mergeCell ref="C1595:D1595"/>
    <mergeCell ref="C1596:D1596"/>
    <mergeCell ref="C1584:D1584"/>
    <mergeCell ref="C1585:D1585"/>
    <mergeCell ref="C1586:D1586"/>
    <mergeCell ref="A1587:H1587"/>
    <mergeCell ref="A1588:G1588"/>
    <mergeCell ref="A1589:G1589"/>
    <mergeCell ref="A1616:G1616"/>
    <mergeCell ref="A1617:G1617"/>
    <mergeCell ref="A1618:G1618"/>
    <mergeCell ref="B1619:G1619"/>
    <mergeCell ref="C1620:D1620"/>
    <mergeCell ref="A1621:H1621"/>
    <mergeCell ref="C1610:D1610"/>
    <mergeCell ref="A1611:H1611"/>
    <mergeCell ref="C1612:D1612"/>
    <mergeCell ref="C1613:D1613"/>
    <mergeCell ref="C1614:D1614"/>
    <mergeCell ref="A1615:H1615"/>
    <mergeCell ref="A1603:G1603"/>
    <mergeCell ref="A1604:G1604"/>
    <mergeCell ref="B1606:G1606"/>
    <mergeCell ref="C1607:D1607"/>
    <mergeCell ref="A1608:H1608"/>
    <mergeCell ref="C1609:D1609"/>
    <mergeCell ref="A1635:H1635"/>
    <mergeCell ref="C1636:D1636"/>
    <mergeCell ref="C1637:D1637"/>
    <mergeCell ref="A1638:H1638"/>
    <mergeCell ref="C1639:D1639"/>
    <mergeCell ref="C1640:D1640"/>
    <mergeCell ref="A1628:H1628"/>
    <mergeCell ref="A1629:G1629"/>
    <mergeCell ref="A1630:G1630"/>
    <mergeCell ref="A1631:G1631"/>
    <mergeCell ref="B1633:G1633"/>
    <mergeCell ref="C1634:D1634"/>
    <mergeCell ref="C1622:D1622"/>
    <mergeCell ref="C1623:D1623"/>
    <mergeCell ref="A1624:H1624"/>
    <mergeCell ref="C1625:D1625"/>
    <mergeCell ref="C1626:D1626"/>
    <mergeCell ref="C1627:D1627"/>
    <mergeCell ref="C1654:D1654"/>
    <mergeCell ref="C1655:D1655"/>
    <mergeCell ref="C1656:D1656"/>
    <mergeCell ref="A1657:H1657"/>
    <mergeCell ref="A1658:G1658"/>
    <mergeCell ref="A1659:G1659"/>
    <mergeCell ref="C1648:D1648"/>
    <mergeCell ref="A1649:H1649"/>
    <mergeCell ref="C1650:D1650"/>
    <mergeCell ref="C1651:D1651"/>
    <mergeCell ref="A1652:H1652"/>
    <mergeCell ref="C1653:D1653"/>
    <mergeCell ref="C1641:D1641"/>
    <mergeCell ref="A1642:H1642"/>
    <mergeCell ref="A1643:G1643"/>
    <mergeCell ref="A1644:G1644"/>
    <mergeCell ref="A1645:G1645"/>
    <mergeCell ref="B1647:G1647"/>
    <mergeCell ref="A1673:G1673"/>
    <mergeCell ref="B1676:G1676"/>
    <mergeCell ref="C1677:D1677"/>
    <mergeCell ref="A1678:H1678"/>
    <mergeCell ref="C1679:D1679"/>
    <mergeCell ref="C1680:D1680"/>
    <mergeCell ref="A1667:H1667"/>
    <mergeCell ref="C1668:D1668"/>
    <mergeCell ref="C1669:D1669"/>
    <mergeCell ref="A1670:H1670"/>
    <mergeCell ref="A1671:G1671"/>
    <mergeCell ref="A1672:G1672"/>
    <mergeCell ref="A1660:G1660"/>
    <mergeCell ref="B1662:G1662"/>
    <mergeCell ref="C1663:D1663"/>
    <mergeCell ref="A1664:H1664"/>
    <mergeCell ref="C1665:D1665"/>
    <mergeCell ref="C1666:D1666"/>
    <mergeCell ref="C1693:D1693"/>
    <mergeCell ref="A1694:H1694"/>
    <mergeCell ref="C1695:D1695"/>
    <mergeCell ref="C1696:D1696"/>
    <mergeCell ref="A1697:H1697"/>
    <mergeCell ref="A1698:G1698"/>
    <mergeCell ref="A1687:G1687"/>
    <mergeCell ref="A1688:G1688"/>
    <mergeCell ref="B1689:G1689"/>
    <mergeCell ref="C1690:D1690"/>
    <mergeCell ref="A1691:H1691"/>
    <mergeCell ref="C1692:D1692"/>
    <mergeCell ref="A1681:H1681"/>
    <mergeCell ref="C1682:D1682"/>
    <mergeCell ref="C1683:D1683"/>
    <mergeCell ref="C1684:D1684"/>
    <mergeCell ref="A1685:H1685"/>
    <mergeCell ref="A1686:G1686"/>
    <mergeCell ref="C1712:D1712"/>
    <mergeCell ref="A1713:H1713"/>
    <mergeCell ref="A1714:G1714"/>
    <mergeCell ref="A1715:G1715"/>
    <mergeCell ref="A1716:G1716"/>
    <mergeCell ref="B1718:G1718"/>
    <mergeCell ref="C1706:D1706"/>
    <mergeCell ref="A1707:H1707"/>
    <mergeCell ref="C1708:D1708"/>
    <mergeCell ref="C1709:D1709"/>
    <mergeCell ref="C1710:D1710"/>
    <mergeCell ref="C1711:D1711"/>
    <mergeCell ref="A1699:G1699"/>
    <mergeCell ref="A1700:G1700"/>
    <mergeCell ref="B1702:G1702"/>
    <mergeCell ref="C1703:D1703"/>
    <mergeCell ref="A1704:H1704"/>
    <mergeCell ref="C1705:D1705"/>
    <mergeCell ref="A1731:G1731"/>
    <mergeCell ref="A1732:G1732"/>
    <mergeCell ref="A1733:G1733"/>
    <mergeCell ref="B1735:G1735"/>
    <mergeCell ref="C1736:D1736"/>
    <mergeCell ref="A1737:H1737"/>
    <mergeCell ref="C1725:D1725"/>
    <mergeCell ref="C1726:D1726"/>
    <mergeCell ref="C1727:D1727"/>
    <mergeCell ref="C1728:D1728"/>
    <mergeCell ref="C1729:D1729"/>
    <mergeCell ref="A1730:H1730"/>
    <mergeCell ref="C1719:D1719"/>
    <mergeCell ref="A1720:H1720"/>
    <mergeCell ref="C1721:D1721"/>
    <mergeCell ref="C1722:D1722"/>
    <mergeCell ref="A1723:H1723"/>
    <mergeCell ref="C1724:D1724"/>
    <mergeCell ref="A1750:G1750"/>
    <mergeCell ref="B1753:G1753"/>
    <mergeCell ref="C1754:D1754"/>
    <mergeCell ref="A1755:H1755"/>
    <mergeCell ref="C1756:D1756"/>
    <mergeCell ref="C1757:D1757"/>
    <mergeCell ref="C1744:D1744"/>
    <mergeCell ref="C1745:D1745"/>
    <mergeCell ref="C1746:D1746"/>
    <mergeCell ref="A1747:H1747"/>
    <mergeCell ref="A1748:G1748"/>
    <mergeCell ref="A1749:G1749"/>
    <mergeCell ref="C1738:D1738"/>
    <mergeCell ref="C1739:D1739"/>
    <mergeCell ref="A1740:H1740"/>
    <mergeCell ref="C1741:D1741"/>
    <mergeCell ref="C1742:D1742"/>
    <mergeCell ref="C1743:D1743"/>
    <mergeCell ref="C1771:D1771"/>
    <mergeCell ref="C1772:D1772"/>
    <mergeCell ref="C1773:D1773"/>
    <mergeCell ref="C1774:D1774"/>
    <mergeCell ref="C1775:D1775"/>
    <mergeCell ref="A1776:H1776"/>
    <mergeCell ref="A1764:G1764"/>
    <mergeCell ref="A1765:G1765"/>
    <mergeCell ref="A1766:G1766"/>
    <mergeCell ref="B1768:G1768"/>
    <mergeCell ref="C1769:D1769"/>
    <mergeCell ref="A1770:H1770"/>
    <mergeCell ref="C1758:D1758"/>
    <mergeCell ref="C1759:D1759"/>
    <mergeCell ref="C1760:D1760"/>
    <mergeCell ref="C1761:D1761"/>
    <mergeCell ref="C1762:D1762"/>
    <mergeCell ref="A1763:H1763"/>
    <mergeCell ref="C1790:D1790"/>
    <mergeCell ref="C1791:D1791"/>
    <mergeCell ref="A1792:H1792"/>
    <mergeCell ref="A1793:G1793"/>
    <mergeCell ref="A1794:G1794"/>
    <mergeCell ref="A1795:G1795"/>
    <mergeCell ref="C1784:D1784"/>
    <mergeCell ref="C1785:D1785"/>
    <mergeCell ref="A1786:H1786"/>
    <mergeCell ref="C1787:D1787"/>
    <mergeCell ref="C1788:D1788"/>
    <mergeCell ref="C1789:D1789"/>
    <mergeCell ref="A1777:G1777"/>
    <mergeCell ref="A1778:G1778"/>
    <mergeCell ref="A1779:G1779"/>
    <mergeCell ref="B1781:G1781"/>
    <mergeCell ref="C1782:D1782"/>
    <mergeCell ref="A1783:H1783"/>
    <mergeCell ref="A1809:G1809"/>
    <mergeCell ref="A1810:G1810"/>
    <mergeCell ref="B1812:G1812"/>
    <mergeCell ref="C1813:D1813"/>
    <mergeCell ref="A1814:H1814"/>
    <mergeCell ref="C1815:D1815"/>
    <mergeCell ref="C1803:D1803"/>
    <mergeCell ref="C1804:D1804"/>
    <mergeCell ref="C1805:D1805"/>
    <mergeCell ref="C1806:D1806"/>
    <mergeCell ref="A1807:H1807"/>
    <mergeCell ref="A1808:G1808"/>
    <mergeCell ref="B1797:G1797"/>
    <mergeCell ref="C1798:D1798"/>
    <mergeCell ref="A1799:H1799"/>
    <mergeCell ref="C1800:D1800"/>
    <mergeCell ref="C1801:D1801"/>
    <mergeCell ref="A1802:H1802"/>
    <mergeCell ref="A1829:H1829"/>
    <mergeCell ref="C1830:D1830"/>
    <mergeCell ref="C1831:D1831"/>
    <mergeCell ref="A1832:H1832"/>
    <mergeCell ref="C1833:D1833"/>
    <mergeCell ref="C1834:D1834"/>
    <mergeCell ref="A1822:H1822"/>
    <mergeCell ref="A1823:G1823"/>
    <mergeCell ref="A1824:G1824"/>
    <mergeCell ref="A1825:G1825"/>
    <mergeCell ref="B1827:G1827"/>
    <mergeCell ref="C1828:D1828"/>
    <mergeCell ref="C1816:D1816"/>
    <mergeCell ref="A1817:H1817"/>
    <mergeCell ref="C1818:D1818"/>
    <mergeCell ref="C1819:D1819"/>
    <mergeCell ref="C1820:D1820"/>
    <mergeCell ref="C1821:D1821"/>
    <mergeCell ref="C1847:D1847"/>
    <mergeCell ref="A1848:H1848"/>
    <mergeCell ref="A1849:G1849"/>
    <mergeCell ref="A1850:G1850"/>
    <mergeCell ref="A1851:G1851"/>
    <mergeCell ref="B1853:G1853"/>
    <mergeCell ref="C1841:D1841"/>
    <mergeCell ref="C1842:D1842"/>
    <mergeCell ref="C1843:D1843"/>
    <mergeCell ref="C1844:D1844"/>
    <mergeCell ref="C1845:D1845"/>
    <mergeCell ref="C1846:D1846"/>
    <mergeCell ref="C1835:D1835"/>
    <mergeCell ref="C1836:D1836"/>
    <mergeCell ref="C1837:D1837"/>
    <mergeCell ref="C1838:D1838"/>
    <mergeCell ref="C1839:D1839"/>
    <mergeCell ref="C1840:D1840"/>
    <mergeCell ref="C1867:D1867"/>
    <mergeCell ref="A1868:H1868"/>
    <mergeCell ref="C1869:D1869"/>
    <mergeCell ref="C1870:D1870"/>
    <mergeCell ref="A1871:H1871"/>
    <mergeCell ref="C1872:D1872"/>
    <mergeCell ref="C1860:D1860"/>
    <mergeCell ref="A1861:H1861"/>
    <mergeCell ref="A1862:G1862"/>
    <mergeCell ref="A1863:G1863"/>
    <mergeCell ref="A1864:G1864"/>
    <mergeCell ref="B1866:G1866"/>
    <mergeCell ref="C1854:D1854"/>
    <mergeCell ref="A1855:H1855"/>
    <mergeCell ref="C1856:D1856"/>
    <mergeCell ref="C1857:D1857"/>
    <mergeCell ref="A1858:H1858"/>
    <mergeCell ref="C1859:D1859"/>
    <mergeCell ref="C1886:D1886"/>
    <mergeCell ref="A1887:H1887"/>
    <mergeCell ref="A1888:G1888"/>
    <mergeCell ref="A1889:G1889"/>
    <mergeCell ref="A1890:G1890"/>
    <mergeCell ref="B1892:G1892"/>
    <mergeCell ref="C1880:D1880"/>
    <mergeCell ref="A1881:H1881"/>
    <mergeCell ref="C1882:D1882"/>
    <mergeCell ref="C1883:D1883"/>
    <mergeCell ref="A1884:H1884"/>
    <mergeCell ref="C1885:D1885"/>
    <mergeCell ref="C1873:D1873"/>
    <mergeCell ref="A1874:H1874"/>
    <mergeCell ref="A1875:G1875"/>
    <mergeCell ref="A1876:G1876"/>
    <mergeCell ref="A1877:G1877"/>
    <mergeCell ref="B1879:G1879"/>
    <mergeCell ref="C1905:D1905"/>
    <mergeCell ref="A1906:H1906"/>
    <mergeCell ref="A1907:G1907"/>
    <mergeCell ref="A1908:G1908"/>
    <mergeCell ref="A1909:G1909"/>
    <mergeCell ref="B1911:G1911"/>
    <mergeCell ref="C1899:D1899"/>
    <mergeCell ref="C1900:D1900"/>
    <mergeCell ref="C1901:D1901"/>
    <mergeCell ref="C1902:D1902"/>
    <mergeCell ref="A1903:H1903"/>
    <mergeCell ref="C1904:D1904"/>
    <mergeCell ref="C1893:D1893"/>
    <mergeCell ref="A1894:H1894"/>
    <mergeCell ref="C1895:D1895"/>
    <mergeCell ref="C1896:D1896"/>
    <mergeCell ref="A1897:H1897"/>
    <mergeCell ref="C1898:D1898"/>
    <mergeCell ref="C1925:D1925"/>
    <mergeCell ref="A1926:H1926"/>
    <mergeCell ref="C1927:D1927"/>
    <mergeCell ref="C1928:D1928"/>
    <mergeCell ref="A1929:H1929"/>
    <mergeCell ref="C1930:D1930"/>
    <mergeCell ref="C1918:D1918"/>
    <mergeCell ref="A1919:H1919"/>
    <mergeCell ref="A1920:G1920"/>
    <mergeCell ref="A1921:G1921"/>
    <mergeCell ref="A1922:G1922"/>
    <mergeCell ref="B1924:G1924"/>
    <mergeCell ref="C1912:D1912"/>
    <mergeCell ref="A1913:H1913"/>
    <mergeCell ref="C1914:D1914"/>
    <mergeCell ref="C1915:D1915"/>
    <mergeCell ref="A1916:H1916"/>
    <mergeCell ref="C1917:D1917"/>
    <mergeCell ref="C1944:D1944"/>
    <mergeCell ref="A1945:H1945"/>
    <mergeCell ref="A1946:G1946"/>
    <mergeCell ref="A1947:G1947"/>
    <mergeCell ref="A1948:G1948"/>
    <mergeCell ref="B1950:G1950"/>
    <mergeCell ref="C1938:D1938"/>
    <mergeCell ref="A1939:H1939"/>
    <mergeCell ref="C1940:D1940"/>
    <mergeCell ref="C1941:D1941"/>
    <mergeCell ref="A1942:H1942"/>
    <mergeCell ref="C1943:D1943"/>
    <mergeCell ref="C1931:D1931"/>
    <mergeCell ref="A1932:H1932"/>
    <mergeCell ref="A1933:G1933"/>
    <mergeCell ref="A1934:G1934"/>
    <mergeCell ref="A1935:G1935"/>
    <mergeCell ref="B1937:G1937"/>
    <mergeCell ref="C1963:D1963"/>
    <mergeCell ref="C1964:D1964"/>
    <mergeCell ref="C1965:D1965"/>
    <mergeCell ref="C1966:D1966"/>
    <mergeCell ref="C1967:D1967"/>
    <mergeCell ref="C1968:D1968"/>
    <mergeCell ref="C1957:D1957"/>
    <mergeCell ref="C1958:D1958"/>
    <mergeCell ref="C1959:D1959"/>
    <mergeCell ref="C1960:D1960"/>
    <mergeCell ref="C1961:D1961"/>
    <mergeCell ref="C1962:D1962"/>
    <mergeCell ref="C1951:D1951"/>
    <mergeCell ref="C1952:D1952"/>
    <mergeCell ref="C1953:D1953"/>
    <mergeCell ref="C1954:D1954"/>
    <mergeCell ref="C1955:D1955"/>
    <mergeCell ref="C1956:D1956"/>
    <mergeCell ref="C1981:D1981"/>
    <mergeCell ref="C1982:D1982"/>
    <mergeCell ref="C1983:D1983"/>
    <mergeCell ref="C1984:D1984"/>
    <mergeCell ref="C1985:D1985"/>
    <mergeCell ref="C1986:D1986"/>
    <mergeCell ref="C1975:D1975"/>
    <mergeCell ref="C1976:D1976"/>
    <mergeCell ref="C1977:D1977"/>
    <mergeCell ref="C1978:D1978"/>
    <mergeCell ref="C1979:D1979"/>
    <mergeCell ref="C1980:D1980"/>
    <mergeCell ref="C1969:D1969"/>
    <mergeCell ref="C1970:D1970"/>
    <mergeCell ref="C1971:D1971"/>
    <mergeCell ref="C1972:D1972"/>
    <mergeCell ref="C1973:D1973"/>
    <mergeCell ref="C1974:D1974"/>
    <mergeCell ref="A2000:H2000"/>
    <mergeCell ref="A2001:G2001"/>
    <mergeCell ref="A2002:G2002"/>
    <mergeCell ref="A2003:G2003"/>
    <mergeCell ref="B2005:G2005"/>
    <mergeCell ref="C2006:D2006"/>
    <mergeCell ref="C1994:D1994"/>
    <mergeCell ref="C1995:D1995"/>
    <mergeCell ref="C1996:D1996"/>
    <mergeCell ref="C1997:D1997"/>
    <mergeCell ref="C1998:D1998"/>
    <mergeCell ref="C1999:D1999"/>
    <mergeCell ref="C1987:D1987"/>
    <mergeCell ref="A1988:H1988"/>
    <mergeCell ref="A1989:G1989"/>
    <mergeCell ref="A1990:G1990"/>
    <mergeCell ref="A1991:G1991"/>
    <mergeCell ref="B1993:G1993"/>
    <mergeCell ref="C2020:D2020"/>
    <mergeCell ref="C2021:D2021"/>
    <mergeCell ref="C2022:D2022"/>
    <mergeCell ref="C2023:D2023"/>
    <mergeCell ref="C2024:D2024"/>
    <mergeCell ref="C2025:D2025"/>
    <mergeCell ref="A2013:G2013"/>
    <mergeCell ref="A2014:G2014"/>
    <mergeCell ref="A2015:G2015"/>
    <mergeCell ref="B2017:G2017"/>
    <mergeCell ref="C2018:D2018"/>
    <mergeCell ref="C2019:D2019"/>
    <mergeCell ref="C2007:D2007"/>
    <mergeCell ref="C2008:D2008"/>
    <mergeCell ref="C2009:D2009"/>
    <mergeCell ref="C2010:D2010"/>
    <mergeCell ref="C2011:D2011"/>
    <mergeCell ref="A2012:H2012"/>
    <mergeCell ref="A2039:H2039"/>
    <mergeCell ref="A2040:G2040"/>
    <mergeCell ref="A2041:G2041"/>
    <mergeCell ref="A2042:G2042"/>
    <mergeCell ref="B2044:G2044"/>
    <mergeCell ref="C2045:D2045"/>
    <mergeCell ref="C2033:D2033"/>
    <mergeCell ref="C2034:D2034"/>
    <mergeCell ref="C2035:D2035"/>
    <mergeCell ref="C2036:D2036"/>
    <mergeCell ref="C2037:D2037"/>
    <mergeCell ref="C2038:D2038"/>
    <mergeCell ref="A2026:H2026"/>
    <mergeCell ref="A2027:G2027"/>
    <mergeCell ref="A2028:G2028"/>
    <mergeCell ref="A2029:G2029"/>
    <mergeCell ref="B2031:G2031"/>
    <mergeCell ref="C2032:D2032"/>
    <mergeCell ref="C2059:D2059"/>
    <mergeCell ref="C2060:D2060"/>
    <mergeCell ref="C2061:D2061"/>
    <mergeCell ref="C2062:D2062"/>
    <mergeCell ref="C2063:D2063"/>
    <mergeCell ref="C2064:D2064"/>
    <mergeCell ref="A2052:H2052"/>
    <mergeCell ref="A2053:G2053"/>
    <mergeCell ref="A2054:G2054"/>
    <mergeCell ref="A2055:G2055"/>
    <mergeCell ref="B2057:G2057"/>
    <mergeCell ref="C2058:D2058"/>
    <mergeCell ref="C2046:D2046"/>
    <mergeCell ref="C2047:D2047"/>
    <mergeCell ref="C2048:D2048"/>
    <mergeCell ref="C2049:D2049"/>
    <mergeCell ref="C2050:D2050"/>
    <mergeCell ref="C2051:D2051"/>
    <mergeCell ref="C2078:D2078"/>
    <mergeCell ref="C2079:D2079"/>
    <mergeCell ref="C2080:D2080"/>
    <mergeCell ref="C2081:D2081"/>
    <mergeCell ref="C2082:D2082"/>
    <mergeCell ref="A2083:H2083"/>
    <mergeCell ref="B2072:G2072"/>
    <mergeCell ref="C2073:D2073"/>
    <mergeCell ref="C2074:D2074"/>
    <mergeCell ref="C2075:D2075"/>
    <mergeCell ref="C2076:D2076"/>
    <mergeCell ref="C2077:D2077"/>
    <mergeCell ref="C2065:D2065"/>
    <mergeCell ref="C2066:D2066"/>
    <mergeCell ref="A2067:H2067"/>
    <mergeCell ref="A2068:G2068"/>
    <mergeCell ref="A2069:G2069"/>
    <mergeCell ref="A2070:G2070"/>
    <mergeCell ref="A2097:G2097"/>
    <mergeCell ref="A2098:G2098"/>
    <mergeCell ref="A2099:G2099"/>
    <mergeCell ref="B2101:G2101"/>
    <mergeCell ref="C2102:D2102"/>
    <mergeCell ref="C2103:D2103"/>
    <mergeCell ref="C2091:D2091"/>
    <mergeCell ref="C2092:D2092"/>
    <mergeCell ref="C2093:D2093"/>
    <mergeCell ref="C2094:D2094"/>
    <mergeCell ref="C2095:D2095"/>
    <mergeCell ref="A2096:H2096"/>
    <mergeCell ref="A2084:G2084"/>
    <mergeCell ref="A2085:G2085"/>
    <mergeCell ref="A2086:G2086"/>
    <mergeCell ref="B2088:G2088"/>
    <mergeCell ref="C2089:D2089"/>
    <mergeCell ref="C2090:D2090"/>
    <mergeCell ref="C2116:D2116"/>
    <mergeCell ref="C2117:D2117"/>
    <mergeCell ref="C2118:D2118"/>
    <mergeCell ref="C2119:D2119"/>
    <mergeCell ref="C2120:D2120"/>
    <mergeCell ref="C2121:D2121"/>
    <mergeCell ref="A2110:G2110"/>
    <mergeCell ref="A2111:G2111"/>
    <mergeCell ref="A2112:G2112"/>
    <mergeCell ref="B2113:G2113"/>
    <mergeCell ref="C2114:D2114"/>
    <mergeCell ref="C2115:D2115"/>
    <mergeCell ref="C2104:D2104"/>
    <mergeCell ref="C2105:D2105"/>
    <mergeCell ref="C2106:D2106"/>
    <mergeCell ref="C2107:D2107"/>
    <mergeCell ref="C2108:D2108"/>
    <mergeCell ref="A2109:H2109"/>
    <mergeCell ref="C2135:D2135"/>
    <mergeCell ref="C2136:D2136"/>
    <mergeCell ref="C2139:D2139"/>
    <mergeCell ref="A2143:G2143"/>
    <mergeCell ref="A2144:G2144"/>
    <mergeCell ref="A2145:G2145"/>
    <mergeCell ref="C2128:D2128"/>
    <mergeCell ref="A2129:H2129"/>
    <mergeCell ref="A2130:G2130"/>
    <mergeCell ref="A2131:G2131"/>
    <mergeCell ref="A2132:G2132"/>
    <mergeCell ref="B2134:G2134"/>
    <mergeCell ref="C2122:D2122"/>
    <mergeCell ref="C2123:D2123"/>
    <mergeCell ref="C2124:D2124"/>
    <mergeCell ref="C2125:D2125"/>
    <mergeCell ref="C2126:D2126"/>
    <mergeCell ref="C2127:D2127"/>
    <mergeCell ref="A2164:H2164"/>
    <mergeCell ref="C2168:D2168"/>
    <mergeCell ref="C2169:D2169"/>
    <mergeCell ref="C2170:D2170"/>
    <mergeCell ref="C2171:D2171"/>
    <mergeCell ref="A2173:G2173"/>
    <mergeCell ref="C2156:D2156"/>
    <mergeCell ref="A2158:G2158"/>
    <mergeCell ref="A2159:G2159"/>
    <mergeCell ref="A2160:G2160"/>
    <mergeCell ref="B2162:G2162"/>
    <mergeCell ref="C2163:D2163"/>
    <mergeCell ref="B2147:G2147"/>
    <mergeCell ref="C2148:D2148"/>
    <mergeCell ref="A2149:H2149"/>
    <mergeCell ref="C2153:D2153"/>
    <mergeCell ref="C2154:D2154"/>
    <mergeCell ref="C2155:D2155"/>
    <mergeCell ref="A2188:G2188"/>
    <mergeCell ref="A2189:G2189"/>
    <mergeCell ref="A2190:G2190"/>
    <mergeCell ref="B2192:G2192"/>
    <mergeCell ref="C2193:D2193"/>
    <mergeCell ref="A2194:H2194"/>
    <mergeCell ref="C2181:D2181"/>
    <mergeCell ref="C2182:D2182"/>
    <mergeCell ref="C2183:D2183"/>
    <mergeCell ref="C2184:D2184"/>
    <mergeCell ref="C2185:D2185"/>
    <mergeCell ref="C2186:D2186"/>
    <mergeCell ref="A2174:G2174"/>
    <mergeCell ref="A2175:G2175"/>
    <mergeCell ref="B2177:G2177"/>
    <mergeCell ref="C2178:D2178"/>
    <mergeCell ref="A2179:H2179"/>
    <mergeCell ref="C2180:D2180"/>
    <mergeCell ref="C2207:D2207"/>
    <mergeCell ref="A2208:H2208"/>
    <mergeCell ref="A2209:G2209"/>
    <mergeCell ref="A2210:G2210"/>
    <mergeCell ref="A2211:G2211"/>
    <mergeCell ref="C2201:D2201"/>
    <mergeCell ref="C2202:D2202"/>
    <mergeCell ref="C2203:D2203"/>
    <mergeCell ref="C2204:D2204"/>
    <mergeCell ref="C2205:D2205"/>
    <mergeCell ref="C2206:D2206"/>
    <mergeCell ref="C2195:D2195"/>
    <mergeCell ref="C2196:D2196"/>
    <mergeCell ref="C2197:D2197"/>
    <mergeCell ref="C2198:D2198"/>
    <mergeCell ref="A2199:H2199"/>
    <mergeCell ref="C2200:D2200"/>
  </mergeCells>
  <conditionalFormatting sqref="F2153:G2154 F2155 F2168:G2169 F2170 F2183:G2184 F2185">
    <cfRule type="cellIs" dxfId="7" priority="1" stopIfTrue="1" operator="equal">
      <formula>0</formula>
    </cfRule>
  </conditionalFormatting>
  <pageMargins left="0.51181102362204722" right="0.19685039370078741" top="0.78740157480314965" bottom="0.78740157480314965" header="0.31496062992125984" footer="0.31496062992125984"/>
  <pageSetup paperSize="9" scale="90" orientation="portrait" r:id="rId1"/>
  <legacyDrawing r:id="rId2"/>
  <oleObjects>
    <oleObject progId="Figura do Microsoft Photo Editor 3.0" shapeId="2049" r:id="rId3"/>
    <oleObject progId="Figura do Microsoft Photo Editor 3.0" shapeId="2050" r:id="rId4"/>
    <oleObject progId="Figura do Microsoft Photo Editor 3.0" shapeId="2051" r:id="rId5"/>
    <oleObject progId="Figura do Microsoft Photo Editor 3.0" shapeId="2052" r:id="rId6"/>
    <oleObject progId="Figura do Microsoft Photo Editor 3.0" shapeId="2053" r:id="rId7"/>
    <oleObject progId="Figura do Microsoft Photo Editor 3.0" shapeId="2054" r:id="rId8"/>
    <oleObject progId="Figura do Microsoft Photo Editor 3.0" shapeId="2055" r:id="rId9"/>
    <oleObject progId="Figura do Microsoft Photo Editor 3.0" shapeId="2056" r:id="rId10"/>
    <oleObject progId="Figura do Microsoft Photo Editor 3.0" shapeId="2057" r:id="rId11"/>
    <oleObject progId="Figura do Microsoft Photo Editor 3.0" shapeId="2058" r:id="rId12"/>
    <oleObject progId="Figura do Microsoft Photo Editor 3.0" shapeId="2059" r:id="rId13"/>
    <oleObject progId="Figura do Microsoft Photo Editor 3.0" shapeId="2060" r:id="rId14"/>
    <oleObject progId="Figura do Microsoft Photo Editor 3.0" shapeId="2061" r:id="rId15"/>
    <oleObject progId="Figura do Microsoft Photo Editor 3.0" shapeId="2062" r:id="rId16"/>
    <oleObject progId="Figura do Microsoft Photo Editor 3.0" shapeId="2063" r:id="rId17"/>
    <oleObject progId="Figura do Microsoft Photo Editor 3.0" shapeId="2064" r:id="rId18"/>
    <oleObject progId="Figura do Microsoft Photo Editor 3.0" shapeId="2065" r:id="rId19"/>
    <oleObject progId="Figura do Microsoft Photo Editor 3.0" shapeId="2066" r:id="rId20"/>
    <oleObject progId="Figura do Microsoft Photo Editor 3.0" shapeId="2067" r:id="rId21"/>
    <oleObject progId="Figura do Microsoft Photo Editor 3.0" shapeId="2068" r:id="rId22"/>
    <oleObject progId="Figura do Microsoft Photo Editor 3.0" shapeId="2069" r:id="rId23"/>
    <oleObject progId="Figura do Microsoft Photo Editor 3.0" shapeId="2070" r:id="rId24"/>
    <oleObject progId="Figura do Microsoft Photo Editor 3.0" shapeId="2071" r:id="rId25"/>
    <oleObject progId="Figura do Microsoft Photo Editor 3.0" shapeId="2072" r:id="rId26"/>
    <oleObject progId="Figura do Microsoft Photo Editor 3.0" shapeId="2073" r:id="rId27"/>
    <oleObject progId="Figura do Microsoft Photo Editor 3.0" shapeId="2074" r:id="rId28"/>
    <oleObject progId="Figura do Microsoft Photo Editor 3.0" shapeId="2075" r:id="rId29"/>
    <oleObject progId="Figura do Microsoft Photo Editor 3.0" shapeId="2076" r:id="rId30"/>
    <oleObject progId="Figura do Microsoft Photo Editor 3.0" shapeId="2077" r:id="rId31"/>
    <oleObject progId="Figura do Microsoft Photo Editor 3.0" shapeId="2078" r:id="rId32"/>
    <oleObject progId="Figura do Microsoft Photo Editor 3.0" shapeId="2079" r:id="rId33"/>
    <oleObject progId="Figura do Microsoft Photo Editor 3.0" shapeId="2080" r:id="rId34"/>
    <oleObject progId="Figura do Microsoft Photo Editor 3.0" shapeId="2081" r:id="rId35"/>
    <oleObject progId="Figura do Microsoft Photo Editor 3.0" shapeId="2082" r:id="rId36"/>
    <oleObject progId="Figura do Microsoft Photo Editor 3.0" shapeId="2083" r:id="rId37"/>
    <oleObject progId="Figura do Microsoft Photo Editor 3.0" shapeId="2084" r:id="rId38"/>
    <oleObject progId="Figura do Microsoft Photo Editor 3.0" shapeId="2085" r:id="rId39"/>
    <oleObject progId="Figura do Microsoft Photo Editor 3.0" shapeId="2086" r:id="rId40"/>
    <oleObject progId="Figura do Microsoft Photo Editor 3.0" shapeId="2087" r:id="rId41"/>
    <oleObject progId="Figura do Microsoft Photo Editor 3.0" shapeId="2088" r:id="rId42"/>
    <oleObject progId="Figura do Microsoft Photo Editor 3.0" shapeId="2089" r:id="rId43"/>
    <oleObject progId="Figura do Microsoft Photo Editor 3.0" shapeId="2090" r:id="rId44"/>
    <oleObject progId="Figura do Microsoft Photo Editor 3.0" shapeId="2091" r:id="rId45"/>
    <oleObject progId="Figura do Microsoft Photo Editor 3.0" shapeId="2092" r:id="rId46"/>
    <oleObject progId="Figura do Microsoft Photo Editor 3.0" shapeId="2093" r:id="rId47"/>
    <oleObject progId="Figura do Microsoft Photo Editor 3.0" shapeId="2094" r:id="rId48"/>
    <oleObject progId="Figura do Microsoft Photo Editor 3.0" shapeId="2095" r:id="rId49"/>
    <oleObject progId="Figura do Microsoft Photo Editor 3.0" shapeId="2096" r:id="rId50"/>
    <oleObject progId="Figura do Microsoft Photo Editor 3.0" shapeId="2097" r:id="rId51"/>
    <oleObject progId="Figura do Microsoft Photo Editor 3.0" shapeId="2098" r:id="rId52"/>
    <oleObject progId="Figura do Microsoft Photo Editor 3.0" shapeId="2099" r:id="rId53"/>
    <oleObject progId="Figura do Microsoft Photo Editor 3.0" shapeId="2100" r:id="rId54"/>
    <oleObject progId="Figura do Microsoft Photo Editor 3.0" shapeId="2101" r:id="rId55"/>
    <oleObject progId="Figura do Microsoft Photo Editor 3.0" shapeId="2102" r:id="rId56"/>
    <oleObject progId="Figura do Microsoft Photo Editor 3.0" shapeId="2103" r:id="rId57"/>
    <oleObject progId="Figura do Microsoft Photo Editor 3.0" shapeId="2104" r:id="rId58"/>
    <oleObject progId="Figura do Microsoft Photo Editor 3.0" shapeId="2105" r:id="rId59"/>
    <oleObject progId="Figura do Microsoft Photo Editor 3.0" shapeId="2106" r:id="rId60"/>
    <oleObject progId="Figura do Microsoft Photo Editor 3.0" shapeId="2107" r:id="rId61"/>
    <oleObject progId="Figura do Microsoft Photo Editor 3.0" shapeId="2108" r:id="rId62"/>
    <oleObject progId="Figura do Microsoft Photo Editor 3.0" shapeId="2109" r:id="rId63"/>
    <oleObject progId="Figura do Microsoft Photo Editor 3.0" shapeId="2110" r:id="rId64"/>
    <oleObject progId="Figura do Microsoft Photo Editor 3.0" shapeId="2111" r:id="rId65"/>
    <oleObject progId="Figura do Microsoft Photo Editor 3.0" shapeId="2112" r:id="rId66"/>
    <oleObject progId="Figura do Microsoft Photo Editor 3.0" shapeId="2113" r:id="rId67"/>
    <oleObject progId="Figura do Microsoft Photo Editor 3.0" shapeId="2114" r:id="rId68"/>
    <oleObject progId="Figura do Microsoft Photo Editor 3.0" shapeId="2115" r:id="rId69"/>
    <oleObject progId="Figura do Microsoft Photo Editor 3.0" shapeId="2116" r:id="rId70"/>
    <oleObject progId="Figura do Microsoft Photo Editor 3.0" shapeId="2117" r:id="rId71"/>
    <oleObject progId="Figura do Microsoft Photo Editor 3.0" shapeId="2118" r:id="rId72"/>
    <oleObject progId="Figura do Microsoft Photo Editor 3.0" shapeId="2119" r:id="rId73"/>
    <oleObject progId="Figura do Microsoft Photo Editor 3.0" shapeId="2120" r:id="rId74"/>
    <oleObject progId="Figura do Microsoft Photo Editor 3.0" shapeId="2121" r:id="rId75"/>
    <oleObject progId="Figura do Microsoft Photo Editor 3.0" shapeId="2122" r:id="rId76"/>
    <oleObject progId="Figura do Microsoft Photo Editor 3.0" shapeId="2123" r:id="rId77"/>
    <oleObject progId="Figura do Microsoft Photo Editor 3.0" shapeId="2124" r:id="rId78"/>
    <oleObject progId="Figura do Microsoft Photo Editor 3.0" shapeId="2125" r:id="rId79"/>
    <oleObject progId="Figura do Microsoft Photo Editor 3.0" shapeId="2126" r:id="rId80"/>
    <oleObject progId="Figura do Microsoft Photo Editor 3.0" shapeId="2127" r:id="rId81"/>
    <oleObject progId="Figura do Microsoft Photo Editor 3.0" shapeId="2128" r:id="rId82"/>
    <oleObject progId="Figura do Microsoft Photo Editor 3.0" shapeId="2129" r:id="rId83"/>
    <oleObject progId="Figura do Microsoft Photo Editor 3.0" shapeId="2130" r:id="rId84"/>
    <oleObject progId="Figura do Microsoft Photo Editor 3.0" shapeId="2131" r:id="rId85"/>
    <oleObject progId="Figura do Microsoft Photo Editor 3.0" shapeId="2132" r:id="rId86"/>
    <oleObject progId="Figura do Microsoft Photo Editor 3.0" shapeId="2133" r:id="rId87"/>
    <oleObject progId="Figura do Microsoft Photo Editor 3.0" shapeId="2134" r:id="rId88"/>
    <oleObject progId="Figura do Microsoft Photo Editor 3.0" shapeId="2135" r:id="rId89"/>
    <oleObject progId="Figura do Microsoft Photo Editor 3.0" shapeId="2136" r:id="rId90"/>
    <oleObject progId="Figura do Microsoft Photo Editor 3.0" shapeId="2137" r:id="rId91"/>
    <oleObject progId="Figura do Microsoft Photo Editor 3.0" shapeId="2138" r:id="rId92"/>
    <oleObject progId="Figura do Microsoft Photo Editor 3.0" shapeId="2139" r:id="rId93"/>
    <oleObject progId="Figura do Microsoft Photo Editor 3.0" shapeId="2140" r:id="rId94"/>
    <oleObject progId="Figura do Microsoft Photo Editor 3.0" shapeId="2141" r:id="rId95"/>
    <oleObject progId="Figura do Microsoft Photo Editor 3.0" shapeId="2142" r:id="rId96"/>
    <oleObject progId="Figura do Microsoft Photo Editor 3.0" shapeId="2143" r:id="rId97"/>
    <oleObject progId="Figura do Microsoft Photo Editor 3.0" shapeId="2144" r:id="rId98"/>
    <oleObject progId="Figura do Microsoft Photo Editor 3.0" shapeId="2145" r:id="rId99"/>
    <oleObject progId="Figura do Microsoft Photo Editor 3.0" shapeId="2146" r:id="rId100"/>
    <oleObject progId="Figura do Microsoft Photo Editor 3.0" shapeId="2147" r:id="rId101"/>
    <oleObject progId="Figura do Microsoft Photo Editor 3.0" shapeId="2148" r:id="rId102"/>
    <oleObject progId="Figura do Microsoft Photo Editor 3.0" shapeId="2149" r:id="rId103"/>
    <oleObject progId="Figura do Microsoft Photo Editor 3.0" shapeId="2150" r:id="rId104"/>
    <oleObject progId="Figura do Microsoft Photo Editor 3.0" shapeId="2151" r:id="rId105"/>
    <oleObject progId="Figura do Microsoft Photo Editor 3.0" shapeId="2152" r:id="rId106"/>
    <oleObject progId="Figura do Microsoft Photo Editor 3.0" shapeId="2153" r:id="rId107"/>
    <oleObject progId="Figura do Microsoft Photo Editor 3.0" shapeId="2154" r:id="rId108"/>
    <oleObject progId="Figura do Microsoft Photo Editor 3.0" shapeId="2155" r:id="rId109"/>
    <oleObject progId="Figura do Microsoft Photo Editor 3.0" shapeId="2156" r:id="rId110"/>
    <oleObject progId="Figura do Microsoft Photo Editor 3.0" shapeId="2157" r:id="rId111"/>
    <oleObject progId="Figura do Microsoft Photo Editor 3.0" shapeId="2158" r:id="rId112"/>
    <oleObject progId="Figura do Microsoft Photo Editor 3.0" shapeId="2159" r:id="rId113"/>
    <oleObject progId="Figura do Microsoft Photo Editor 3.0" shapeId="2160" r:id="rId114"/>
    <oleObject progId="Figura do Microsoft Photo Editor 3.0" shapeId="2161" r:id="rId115"/>
    <oleObject progId="Figura do Microsoft Photo Editor 3.0" shapeId="2162" r:id="rId116"/>
    <oleObject progId="Figura do Microsoft Photo Editor 3.0" shapeId="2163" r:id="rId117"/>
    <oleObject progId="Figura do Microsoft Photo Editor 3.0" shapeId="2164" r:id="rId118"/>
    <oleObject progId="Figura do Microsoft Photo Editor 3.0" shapeId="2165" r:id="rId119"/>
    <oleObject progId="Figura do Microsoft Photo Editor 3.0" shapeId="2166" r:id="rId120"/>
    <oleObject progId="Figura do Microsoft Photo Editor 3.0" shapeId="2167" r:id="rId121"/>
    <oleObject progId="Figura do Microsoft Photo Editor 3.0" shapeId="2168" r:id="rId122"/>
    <oleObject progId="Figura do Microsoft Photo Editor 3.0" shapeId="2169" r:id="rId123"/>
    <oleObject progId="Figura do Microsoft Photo Editor 3.0" shapeId="2170" r:id="rId124"/>
    <oleObject progId="Figura do Microsoft Photo Editor 3.0" shapeId="2171" r:id="rId125"/>
    <oleObject progId="Figura do Microsoft Photo Editor 3.0" shapeId="2172" r:id="rId126"/>
    <oleObject progId="Figura do Microsoft Photo Editor 3.0" shapeId="2173" r:id="rId127"/>
    <oleObject progId="Figura do Microsoft Photo Editor 3.0" shapeId="2174" r:id="rId128"/>
    <oleObject progId="Figura do Microsoft Photo Editor 3.0" shapeId="2175" r:id="rId129"/>
    <oleObject progId="Figura do Microsoft Photo Editor 3.0" shapeId="2176" r:id="rId130"/>
    <oleObject progId="Figura do Microsoft Photo Editor 3.0" shapeId="2177" r:id="rId131"/>
    <oleObject progId="Figura do Microsoft Photo Editor 3.0" shapeId="2178" r:id="rId132"/>
    <oleObject progId="Figura do Microsoft Photo Editor 3.0" shapeId="2179" r:id="rId133"/>
    <oleObject progId="Figura do Microsoft Photo Editor 3.0" shapeId="2180" r:id="rId134"/>
    <oleObject progId="Figura do Microsoft Photo Editor 3.0" shapeId="2181" r:id="rId135"/>
    <oleObject progId="Figura do Microsoft Photo Editor 3.0" shapeId="2182" r:id="rId136"/>
    <oleObject progId="Figura do Microsoft Photo Editor 3.0" shapeId="2183" r:id="rId137"/>
    <oleObject progId="Figura do Microsoft Photo Editor 3.0" shapeId="2184" r:id="rId138"/>
    <oleObject progId="Figura do Microsoft Photo Editor 3.0" shapeId="2185" r:id="rId139"/>
    <oleObject progId="Figura do Microsoft Photo Editor 3.0" shapeId="2186" r:id="rId140"/>
    <oleObject progId="Figura do Microsoft Photo Editor 3.0" shapeId="2187" r:id="rId141"/>
    <oleObject progId="Figura do Microsoft Photo Editor 3.0" shapeId="2188" r:id="rId142"/>
    <oleObject progId="Figura do Microsoft Photo Editor 3.0" shapeId="2189" r:id="rId143"/>
    <oleObject progId="Figura do Microsoft Photo Editor 3.0" shapeId="2190" r:id="rId144"/>
    <oleObject progId="Figura do Microsoft Photo Editor 3.0" shapeId="2191" r:id="rId145"/>
    <oleObject progId="Figura do Microsoft Photo Editor 3.0" shapeId="2192" r:id="rId146"/>
    <oleObject progId="Figura do Microsoft Photo Editor 3.0" shapeId="2193" r:id="rId147"/>
    <oleObject progId="Figura do Microsoft Photo Editor 3.0" shapeId="2194" r:id="rId148"/>
    <oleObject progId="Figura do Microsoft Photo Editor 3.0" shapeId="2195" r:id="rId149"/>
    <oleObject progId="Figura do Microsoft Photo Editor 3.0" shapeId="2196" r:id="rId150"/>
    <oleObject progId="Figura do Microsoft Photo Editor 3.0" shapeId="2197" r:id="rId151"/>
    <oleObject progId="Figura do Microsoft Photo Editor 3.0" shapeId="2198" r:id="rId152"/>
    <oleObject progId="Figura do Microsoft Photo Editor 3.0" shapeId="2199" r:id="rId153"/>
    <oleObject progId="Figura do Microsoft Photo Editor 3.0" shapeId="2200" r:id="rId154"/>
    <oleObject progId="Figura do Microsoft Photo Editor 3.0" shapeId="2201" r:id="rId155"/>
    <oleObject progId="Figura do Microsoft Photo Editor 3.0" shapeId="2202" r:id="rId156"/>
    <oleObject progId="Figura do Microsoft Photo Editor 3.0" shapeId="2203" r:id="rId157"/>
    <oleObject progId="Figura do Microsoft Photo Editor 3.0" shapeId="2204" r:id="rId158"/>
    <oleObject progId="Figura do Microsoft Photo Editor 3.0" shapeId="2205" r:id="rId159"/>
    <oleObject progId="Figura do Microsoft Photo Editor 3.0" shapeId="2206" r:id="rId160"/>
    <oleObject progId="Figura do Microsoft Photo Editor 3.0" shapeId="2207" r:id="rId161"/>
    <oleObject progId="Figura do Microsoft Photo Editor 3.0" shapeId="2208" r:id="rId162"/>
    <oleObject progId="Figura do Microsoft Photo Editor 3.0" shapeId="2209" r:id="rId163"/>
    <oleObject progId="Figura do Microsoft Photo Editor 3.0" shapeId="2210" r:id="rId164"/>
    <oleObject progId="Figura do Microsoft Photo Editor 3.0" shapeId="2211" r:id="rId165"/>
    <oleObject progId="Figura do Microsoft Photo Editor 3.0" shapeId="2212" r:id="rId166"/>
    <oleObject progId="Figura do Microsoft Photo Editor 3.0" shapeId="2213" r:id="rId167"/>
    <oleObject progId="Figura do Microsoft Photo Editor 3.0" shapeId="2214" r:id="rId168"/>
    <oleObject progId="Figura do Microsoft Photo Editor 3.0" shapeId="2215" r:id="rId169"/>
    <oleObject progId="Figura do Microsoft Photo Editor 3.0" shapeId="2216" r:id="rId170"/>
    <oleObject progId="Figura do Microsoft Photo Editor 3.0" shapeId="2217" r:id="rId171"/>
    <oleObject progId="Figura do Microsoft Photo Editor 3.0" shapeId="2218" r:id="rId172"/>
    <oleObject progId="Figura do Microsoft Photo Editor 3.0" shapeId="2219" r:id="rId173"/>
    <oleObject progId="Figura do Microsoft Photo Editor 3.0" shapeId="2220" r:id="rId174"/>
    <oleObject progId="Figura do Microsoft Photo Editor 3.0" shapeId="2221" r:id="rId175"/>
    <oleObject progId="Figura do Microsoft Photo Editor 3.0" shapeId="2222" r:id="rId176"/>
    <oleObject progId="Figura do Microsoft Photo Editor 3.0" shapeId="2223" r:id="rId177"/>
    <oleObject progId="Figura do Microsoft Photo Editor 3.0" shapeId="2224" r:id="rId178"/>
    <oleObject progId="Figura do Microsoft Photo Editor 3.0" shapeId="2225" r:id="rId179"/>
    <oleObject progId="Figura do Microsoft Photo Editor 3.0" shapeId="2226" r:id="rId180"/>
    <oleObject progId="Figura do Microsoft Photo Editor 3.0" shapeId="2227" r:id="rId181"/>
    <oleObject progId="Figura do Microsoft Photo Editor 3.0" shapeId="2228" r:id="rId182"/>
    <oleObject progId="Figura do Microsoft Photo Editor 3.0" shapeId="2229" r:id="rId183"/>
    <oleObject progId="Figura do Microsoft Photo Editor 3.0" shapeId="2230" r:id="rId184"/>
    <oleObject progId="Figura do Microsoft Photo Editor 3.0" shapeId="2231" r:id="rId185"/>
    <oleObject progId="Figura do Microsoft Photo Editor 3.0" shapeId="2232" r:id="rId186"/>
    <oleObject progId="Figura do Microsoft Photo Editor 3.0" shapeId="2233" r:id="rId187"/>
    <oleObject progId="Figura do Microsoft Photo Editor 3.0" shapeId="2234" r:id="rId188"/>
    <oleObject progId="Figura do Microsoft Photo Editor 3.0" shapeId="2235" r:id="rId189"/>
    <oleObject progId="Figura do Microsoft Photo Editor 3.0" shapeId="2236" r:id="rId190"/>
    <oleObject progId="Figura do Microsoft Photo Editor 3.0" shapeId="2237" r:id="rId191"/>
    <oleObject progId="Figura do Microsoft Photo Editor 3.0" shapeId="2238" r:id="rId192"/>
    <oleObject progId="Figura do Microsoft Photo Editor 3.0" shapeId="2239" r:id="rId193"/>
    <oleObject progId="Figura do Microsoft Photo Editor 3.0" shapeId="2240" r:id="rId194"/>
    <oleObject progId="Figura do Microsoft Photo Editor 3.0" shapeId="2241" r:id="rId195"/>
    <oleObject progId="Figura do Microsoft Photo Editor 3.0" shapeId="2242" r:id="rId196"/>
    <oleObject progId="Figura do Microsoft Photo Editor 3.0" shapeId="2243" r:id="rId197"/>
    <oleObject progId="Figura do Microsoft Photo Editor 3.0" shapeId="2244" r:id="rId198"/>
    <oleObject progId="Figura do Microsoft Photo Editor 3.0" shapeId="2245" r:id="rId199"/>
    <oleObject progId="Figura do Microsoft Photo Editor 3.0" shapeId="2246" r:id="rId200"/>
    <oleObject progId="Figura do Microsoft Photo Editor 3.0" shapeId="2247" r:id="rId201"/>
    <oleObject progId="Figura do Microsoft Photo Editor 3.0" shapeId="2248" r:id="rId202"/>
    <oleObject progId="Figura do Microsoft Photo Editor 3.0" shapeId="2249" r:id="rId203"/>
    <oleObject progId="Figura do Microsoft Photo Editor 3.0" shapeId="2250" r:id="rId204"/>
    <oleObject progId="Figura do Microsoft Photo Editor 3.0" shapeId="2251" r:id="rId205"/>
    <oleObject progId="Figura do Microsoft Photo Editor 3.0" shapeId="2252" r:id="rId206"/>
    <oleObject progId="Figura do Microsoft Photo Editor 3.0" shapeId="2253" r:id="rId207"/>
    <oleObject progId="Figura do Microsoft Photo Editor 3.0" shapeId="2254" r:id="rId208"/>
    <oleObject progId="Figura do Microsoft Photo Editor 3.0" shapeId="2255" r:id="rId209"/>
    <oleObject progId="Figura do Microsoft Photo Editor 3.0" shapeId="2256" r:id="rId210"/>
    <oleObject progId="Figura do Microsoft Photo Editor 3.0" shapeId="2257" r:id="rId211"/>
    <oleObject progId="Figura do Microsoft Photo Editor 3.0" shapeId="2258" r:id="rId212"/>
    <oleObject progId="Figura do Microsoft Photo Editor 3.0" shapeId="2259" r:id="rId213"/>
    <oleObject progId="Figura do Microsoft Photo Editor 3.0" shapeId="2260" r:id="rId214"/>
    <oleObject progId="Figura do Microsoft Photo Editor 3.0" shapeId="2261" r:id="rId215"/>
    <oleObject progId="Figura do Microsoft Photo Editor 3.0" shapeId="2262" r:id="rId216"/>
    <oleObject progId="Figura do Microsoft Photo Editor 3.0" shapeId="2263" r:id="rId217"/>
    <oleObject progId="Figura do Microsoft Photo Editor 3.0" shapeId="2264" r:id="rId218"/>
    <oleObject progId="Figura do Microsoft Photo Editor 3.0" shapeId="2265" r:id="rId219"/>
    <oleObject progId="Figura do Microsoft Photo Editor 3.0" shapeId="2266" r:id="rId220"/>
    <oleObject progId="Figura do Microsoft Photo Editor 3.0" shapeId="2267" r:id="rId221"/>
    <oleObject progId="Figura do Microsoft Photo Editor 3.0" shapeId="2268" r:id="rId222"/>
    <oleObject progId="Figura do Microsoft Photo Editor 3.0" shapeId="2269" r:id="rId223"/>
    <oleObject progId="Figura do Microsoft Photo Editor 3.0" shapeId="2270" r:id="rId224"/>
    <oleObject progId="Figura do Microsoft Photo Editor 3.0" shapeId="2271" r:id="rId225"/>
    <oleObject progId="Figura do Microsoft Photo Editor 3.0" shapeId="2272" r:id="rId226"/>
    <oleObject progId="Figura do Microsoft Photo Editor 3.0" shapeId="2273" r:id="rId227"/>
    <oleObject progId="Figura do Microsoft Photo Editor 3.0" shapeId="2274" r:id="rId228"/>
    <oleObject progId="Figura do Microsoft Photo Editor 3.0" shapeId="2275" r:id="rId229"/>
    <oleObject progId="Figura do Microsoft Photo Editor 3.0" shapeId="2276" r:id="rId230"/>
    <oleObject progId="Figura do Microsoft Photo Editor 3.0" shapeId="2277" r:id="rId231"/>
    <oleObject progId="Figura do Microsoft Photo Editor 3.0" shapeId="2278" r:id="rId232"/>
    <oleObject progId="Figura do Microsoft Photo Editor 3.0" shapeId="2279" r:id="rId233"/>
    <oleObject progId="Figura do Microsoft Photo Editor 3.0" shapeId="2280" r:id="rId234"/>
    <oleObject progId="Figura do Microsoft Photo Editor 3.0" shapeId="2281" r:id="rId235"/>
    <oleObject progId="Figura do Microsoft Photo Editor 3.0" shapeId="2282" r:id="rId236"/>
    <oleObject progId="Figura do Microsoft Photo Editor 3.0" shapeId="2283" r:id="rId237"/>
    <oleObject progId="Figura do Microsoft Photo Editor 3.0" shapeId="2284" r:id="rId238"/>
    <oleObject progId="Figura do Microsoft Photo Editor 3.0" shapeId="2285" r:id="rId239"/>
    <oleObject progId="Figura do Microsoft Photo Editor 3.0" shapeId="2286" r:id="rId240"/>
    <oleObject progId="Figura do Microsoft Photo Editor 3.0" shapeId="2287" r:id="rId241"/>
    <oleObject progId="Figura do Microsoft Photo Editor 3.0" shapeId="2288" r:id="rId242"/>
    <oleObject progId="Figura do Microsoft Photo Editor 3.0" shapeId="2289" r:id="rId243"/>
    <oleObject progId="Figura do Microsoft Photo Editor 3.0" shapeId="2290" r:id="rId244"/>
    <oleObject progId="Figura do Microsoft Photo Editor 3.0" shapeId="2291" r:id="rId245"/>
    <oleObject progId="Figura do Microsoft Photo Editor 3.0" shapeId="2292" r:id="rId246"/>
    <oleObject progId="Figura do Microsoft Photo Editor 3.0" shapeId="2293" r:id="rId247"/>
    <oleObject progId="Figura do Microsoft Photo Editor 3.0" shapeId="2294" r:id="rId248"/>
    <oleObject progId="Figura do Microsoft Photo Editor 3.0" shapeId="2295" r:id="rId249"/>
    <oleObject progId="Figura do Microsoft Photo Editor 3.0" shapeId="2296" r:id="rId250"/>
    <oleObject progId="Figura do Microsoft Photo Editor 3.0" shapeId="2297" r:id="rId251"/>
    <oleObject progId="Figura do Microsoft Photo Editor 3.0" shapeId="2298" r:id="rId252"/>
    <oleObject progId="Figura do Microsoft Photo Editor 3.0" shapeId="2299" r:id="rId253"/>
    <oleObject progId="Figura do Microsoft Photo Editor 3.0" shapeId="2300" r:id="rId254"/>
    <oleObject progId="Figura do Microsoft Photo Editor 3.0" shapeId="2301" r:id="rId255"/>
    <oleObject progId="Figura do Microsoft Photo Editor 3.0" shapeId="2302" r:id="rId256"/>
    <oleObject progId="Figura do Microsoft Photo Editor 3.0" shapeId="2303" r:id="rId257"/>
    <oleObject progId="Figura do Microsoft Photo Editor 3.0" shapeId="2304" r:id="rId258"/>
    <oleObject progId="Figura do Microsoft Photo Editor 3.0" shapeId="2305" r:id="rId259"/>
    <oleObject progId="Figura do Microsoft Photo Editor 3.0" shapeId="2306" r:id="rId260"/>
    <oleObject progId="Figura do Microsoft Photo Editor 3.0" shapeId="2307" r:id="rId261"/>
    <oleObject progId="Figura do Microsoft Photo Editor 3.0" shapeId="2308" r:id="rId262"/>
    <oleObject progId="Figura do Microsoft Photo Editor 3.0" shapeId="2309" r:id="rId263"/>
    <oleObject progId="Figura do Microsoft Photo Editor 3.0" shapeId="2310" r:id="rId264"/>
    <oleObject progId="Figura do Microsoft Photo Editor 3.0" shapeId="2311" r:id="rId265"/>
    <oleObject progId="Figura do Microsoft Photo Editor 3.0" shapeId="2312" r:id="rId266"/>
    <oleObject progId="Figura do Microsoft Photo Editor 3.0" shapeId="2313" r:id="rId267"/>
    <oleObject progId="Figura do Microsoft Photo Editor 3.0" shapeId="2314" r:id="rId268"/>
    <oleObject progId="Figura do Microsoft Photo Editor 3.0" shapeId="2315" r:id="rId269"/>
    <oleObject progId="Figura do Microsoft Photo Editor 3.0" shapeId="2316" r:id="rId270"/>
    <oleObject progId="Figura do Microsoft Photo Editor 3.0" shapeId="2317" r:id="rId271"/>
    <oleObject progId="Figura do Microsoft Photo Editor 3.0" shapeId="2318" r:id="rId272"/>
    <oleObject progId="Figura do Microsoft Photo Editor 3.0" shapeId="2319" r:id="rId273"/>
    <oleObject progId="Figura do Microsoft Photo Editor 3.0" shapeId="2320" r:id="rId274"/>
    <oleObject progId="Figura do Microsoft Photo Editor 3.0" shapeId="2321" r:id="rId275"/>
    <oleObject progId="Figura do Microsoft Photo Editor 3.0" shapeId="2322" r:id="rId276"/>
    <oleObject progId="Figura do Microsoft Photo Editor 3.0" shapeId="2323" r:id="rId277"/>
    <oleObject progId="Figura do Microsoft Photo Editor 3.0" shapeId="2324" r:id="rId278"/>
    <oleObject progId="Figura do Microsoft Photo Editor 3.0" shapeId="2325" r:id="rId279"/>
    <oleObject progId="Figura do Microsoft Photo Editor 3.0" shapeId="2326" r:id="rId280"/>
    <oleObject progId="Figura do Microsoft Photo Editor 3.0" shapeId="2327" r:id="rId281"/>
    <oleObject progId="Figura do Microsoft Photo Editor 3.0" shapeId="2328" r:id="rId282"/>
    <oleObject progId="Figura do Microsoft Photo Editor 3.0" shapeId="2329" r:id="rId283"/>
    <oleObject progId="Figura do Microsoft Photo Editor 3.0" shapeId="2330" r:id="rId284"/>
    <oleObject progId="Figura do Microsoft Photo Editor 3.0" shapeId="2331" r:id="rId285"/>
    <oleObject progId="Figura do Microsoft Photo Editor 3.0" shapeId="2332" r:id="rId286"/>
    <oleObject progId="Figura do Microsoft Photo Editor 3.0" shapeId="2333" r:id="rId287"/>
    <oleObject progId="Figura do Microsoft Photo Editor 3.0" shapeId="2334" r:id="rId288"/>
    <oleObject progId="Figura do Microsoft Photo Editor 3.0" shapeId="2335" r:id="rId289"/>
    <oleObject progId="Figura do Microsoft Photo Editor 3.0" shapeId="2336" r:id="rId290"/>
    <oleObject progId="Figura do Microsoft Photo Editor 3.0" shapeId="2337" r:id="rId291"/>
    <oleObject progId="Figura do Microsoft Photo Editor 3.0" shapeId="2338" r:id="rId292"/>
    <oleObject progId="Figura do Microsoft Photo Editor 3.0" shapeId="2339" r:id="rId293"/>
    <oleObject progId="Figura do Microsoft Photo Editor 3.0" shapeId="2340" r:id="rId294"/>
    <oleObject progId="Figura do Microsoft Photo Editor 3.0" shapeId="2341" r:id="rId295"/>
    <oleObject progId="Figura do Microsoft Photo Editor 3.0" shapeId="2342" r:id="rId296"/>
    <oleObject progId="Figura do Microsoft Photo Editor 3.0" shapeId="2343" r:id="rId297"/>
    <oleObject progId="Figura do Microsoft Photo Editor 3.0" shapeId="2344" r:id="rId298"/>
    <oleObject progId="Figura do Microsoft Photo Editor 3.0" shapeId="2345" r:id="rId299"/>
    <oleObject progId="Figura do Microsoft Photo Editor 3.0" shapeId="2346" r:id="rId300"/>
    <oleObject progId="Figura do Microsoft Photo Editor 3.0" shapeId="2347" r:id="rId301"/>
    <oleObject progId="Figura do Microsoft Photo Editor 3.0" shapeId="2348" r:id="rId302"/>
    <oleObject progId="Figura do Microsoft Photo Editor 3.0" shapeId="2349" r:id="rId303"/>
    <oleObject progId="Figura do Microsoft Photo Editor 3.0" shapeId="2350" r:id="rId304"/>
    <oleObject progId="Figura do Microsoft Photo Editor 3.0" shapeId="2351" r:id="rId305"/>
    <oleObject progId="Figura do Microsoft Photo Editor 3.0" shapeId="2352" r:id="rId306"/>
    <oleObject progId="Figura do Microsoft Photo Editor 3.0" shapeId="2353" r:id="rId307"/>
    <oleObject progId="Figura do Microsoft Photo Editor 3.0" shapeId="2354" r:id="rId308"/>
    <oleObject progId="Figura do Microsoft Photo Editor 3.0" shapeId="2355" r:id="rId309"/>
    <oleObject progId="Figura do Microsoft Photo Editor 3.0" shapeId="2356" r:id="rId310"/>
    <oleObject progId="Figura do Microsoft Photo Editor 3.0" shapeId="2357" r:id="rId311"/>
    <oleObject progId="Figura do Microsoft Photo Editor 3.0" shapeId="2358" r:id="rId312"/>
    <oleObject progId="Figura do Microsoft Photo Editor 3.0" shapeId="2359" r:id="rId313"/>
    <oleObject progId="Figura do Microsoft Photo Editor 3.0" shapeId="2360" r:id="rId314"/>
    <oleObject progId="Figura do Microsoft Photo Editor 3.0" shapeId="2361" r:id="rId315"/>
    <oleObject progId="Figura do Microsoft Photo Editor 3.0" shapeId="2362" r:id="rId316"/>
    <oleObject progId="Figura do Microsoft Photo Editor 3.0" shapeId="2363" r:id="rId317"/>
    <oleObject progId="Figura do Microsoft Photo Editor 3.0" shapeId="2364" r:id="rId318"/>
    <oleObject progId="Figura do Microsoft Photo Editor 3.0" shapeId="2365" r:id="rId319"/>
    <oleObject progId="Figura do Microsoft Photo Editor 3.0" shapeId="2366" r:id="rId320"/>
    <oleObject progId="Figura do Microsoft Photo Editor 3.0" shapeId="2367" r:id="rId321"/>
    <oleObject progId="Figura do Microsoft Photo Editor 3.0" shapeId="2368" r:id="rId322"/>
    <oleObject progId="Figura do Microsoft Photo Editor 3.0" shapeId="2369" r:id="rId323"/>
    <oleObject progId="Figura do Microsoft Photo Editor 3.0" shapeId="2370" r:id="rId324"/>
    <oleObject progId="Figura do Microsoft Photo Editor 3.0" shapeId="2371" r:id="rId325"/>
    <oleObject progId="Figura do Microsoft Photo Editor 3.0" shapeId="2372" r:id="rId326"/>
    <oleObject progId="Figura do Microsoft Photo Editor 3.0" shapeId="2373" r:id="rId327"/>
    <oleObject progId="Figura do Microsoft Photo Editor 3.0" shapeId="2374" r:id="rId328"/>
    <oleObject progId="Figura do Microsoft Photo Editor 3.0" shapeId="2375" r:id="rId329"/>
    <oleObject progId="Figura do Microsoft Photo Editor 3.0" shapeId="2376" r:id="rId330"/>
    <oleObject progId="Figura do Microsoft Photo Editor 3.0" shapeId="2377" r:id="rId331"/>
    <oleObject progId="Figura do Microsoft Photo Editor 3.0" shapeId="2378" r:id="rId332"/>
    <oleObject progId="Figura do Microsoft Photo Editor 3.0" shapeId="2379" r:id="rId333"/>
    <oleObject progId="Figura do Microsoft Photo Editor 3.0" shapeId="2380" r:id="rId334"/>
    <oleObject progId="Figura do Microsoft Photo Editor 3.0" shapeId="2381" r:id="rId335"/>
    <oleObject progId="Figura do Microsoft Photo Editor 3.0" shapeId="2382" r:id="rId336"/>
    <oleObject progId="Figura do Microsoft Photo Editor 3.0" shapeId="2383" r:id="rId337"/>
    <oleObject progId="Figura do Microsoft Photo Editor 3.0" shapeId="2384" r:id="rId338"/>
    <oleObject progId="Figura do Microsoft Photo Editor 3.0" shapeId="2385" r:id="rId339"/>
    <oleObject progId="Figura do Microsoft Photo Editor 3.0" shapeId="2386" r:id="rId340"/>
    <oleObject progId="Figura do Microsoft Photo Editor 3.0" shapeId="2387" r:id="rId341"/>
    <oleObject progId="Figura do Microsoft Photo Editor 3.0" shapeId="2388" r:id="rId342"/>
    <oleObject progId="Figura do Microsoft Photo Editor 3.0" shapeId="2389" r:id="rId343"/>
    <oleObject progId="Figura do Microsoft Photo Editor 3.0" shapeId="2390" r:id="rId344"/>
    <oleObject progId="Figura do Microsoft Photo Editor 3.0" shapeId="2391" r:id="rId345"/>
    <oleObject progId="Figura do Microsoft Photo Editor 3.0" shapeId="2392" r:id="rId346"/>
    <oleObject progId="Figura do Microsoft Photo Editor 3.0" shapeId="2393" r:id="rId347"/>
    <oleObject progId="Figura do Microsoft Photo Editor 3.0" shapeId="2394" r:id="rId348"/>
    <oleObject progId="Figura do Microsoft Photo Editor 3.0" shapeId="2395" r:id="rId349"/>
    <oleObject progId="Figura do Microsoft Photo Editor 3.0" shapeId="2396" r:id="rId350"/>
    <oleObject progId="Figura do Microsoft Photo Editor 3.0" shapeId="2397" r:id="rId351"/>
    <oleObject progId="Figura do Microsoft Photo Editor 3.0" shapeId="2398" r:id="rId352"/>
    <oleObject progId="Figura do Microsoft Photo Editor 3.0" shapeId="2399" r:id="rId353"/>
    <oleObject progId="Figura do Microsoft Photo Editor 3.0" shapeId="2400" r:id="rId354"/>
    <oleObject progId="Figura do Microsoft Photo Editor 3.0" shapeId="2401" r:id="rId355"/>
    <oleObject progId="Figura do Microsoft Photo Editor 3.0" shapeId="2402" r:id="rId356"/>
    <oleObject progId="Figura do Microsoft Photo Editor 3.0" shapeId="2403" r:id="rId357"/>
    <oleObject progId="Figura do Microsoft Photo Editor 3.0" shapeId="2404" r:id="rId358"/>
    <oleObject progId="Figura do Microsoft Photo Editor 3.0" shapeId="2405" r:id="rId359"/>
    <oleObject progId="Figura do Microsoft Photo Editor 3.0" shapeId="2406" r:id="rId360"/>
    <oleObject progId="Figura do Microsoft Photo Editor 3.0" shapeId="2407" r:id="rId361"/>
    <oleObject progId="Figura do Microsoft Photo Editor 3.0" shapeId="2408" r:id="rId362"/>
    <oleObject progId="Figura do Microsoft Photo Editor 3.0" shapeId="2409" r:id="rId363"/>
    <oleObject progId="Figura do Microsoft Photo Editor 3.0" shapeId="2410" r:id="rId364"/>
    <oleObject progId="Figura do Microsoft Photo Editor 3.0" shapeId="2411" r:id="rId365"/>
    <oleObject progId="Figura do Microsoft Photo Editor 3.0" shapeId="2412" r:id="rId366"/>
    <oleObject progId="Figura do Microsoft Photo Editor 3.0" shapeId="2413" r:id="rId367"/>
    <oleObject progId="Figura do Microsoft Photo Editor 3.0" shapeId="2414" r:id="rId368"/>
    <oleObject progId="Figura do Microsoft Photo Editor 3.0" shapeId="2415" r:id="rId369"/>
    <oleObject progId="Figura do Microsoft Photo Editor 3.0" shapeId="2416" r:id="rId370"/>
    <oleObject progId="Figura do Microsoft Photo Editor 3.0" shapeId="2417" r:id="rId371"/>
    <oleObject progId="Figura do Microsoft Photo Editor 3.0" shapeId="2418" r:id="rId372"/>
    <oleObject progId="Figura do Microsoft Photo Editor 3.0" shapeId="2419" r:id="rId373"/>
    <oleObject progId="Figura do Microsoft Photo Editor 3.0" shapeId="2420" r:id="rId374"/>
    <oleObject progId="Figura do Microsoft Photo Editor 3.0" shapeId="2421" r:id="rId375"/>
    <oleObject progId="Figura do Microsoft Photo Editor 3.0" shapeId="2422" r:id="rId376"/>
    <oleObject progId="Figura do Microsoft Photo Editor 3.0" shapeId="2423" r:id="rId377"/>
    <oleObject progId="Figura do Microsoft Photo Editor 3.0" shapeId="2424" r:id="rId378"/>
    <oleObject progId="Figura do Microsoft Photo Editor 3.0" shapeId="2425" r:id="rId379"/>
    <oleObject progId="Figura do Microsoft Photo Editor 3.0" shapeId="2426" r:id="rId380"/>
    <oleObject progId="Figura do Microsoft Photo Editor 3.0" shapeId="2427" r:id="rId381"/>
    <oleObject progId="Figura do Microsoft Photo Editor 3.0" shapeId="2428" r:id="rId382"/>
    <oleObject progId="Figura do Microsoft Photo Editor 3.0" shapeId="2429" r:id="rId383"/>
    <oleObject progId="Figura do Microsoft Photo Editor 3.0" shapeId="2430" r:id="rId384"/>
    <oleObject progId="Figura do Microsoft Photo Editor 3.0" shapeId="2431" r:id="rId385"/>
    <oleObject progId="Figura do Microsoft Photo Editor 3.0" shapeId="2432" r:id="rId386"/>
    <oleObject progId="Figura do Microsoft Photo Editor 3.0" shapeId="2433" r:id="rId387"/>
    <oleObject progId="Figura do Microsoft Photo Editor 3.0" shapeId="2434" r:id="rId388"/>
    <oleObject progId="Figura do Microsoft Photo Editor 3.0" shapeId="2435" r:id="rId389"/>
    <oleObject progId="Figura do Microsoft Photo Editor 3.0" shapeId="2436" r:id="rId390"/>
    <oleObject progId="Figura do Microsoft Photo Editor 3.0" shapeId="2437" r:id="rId391"/>
    <oleObject progId="Figura do Microsoft Photo Editor 3.0" shapeId="2438" r:id="rId392"/>
    <oleObject progId="Figura do Microsoft Photo Editor 3.0" shapeId="2439" r:id="rId393"/>
    <oleObject progId="Figura do Microsoft Photo Editor 3.0" shapeId="2440" r:id="rId394"/>
    <oleObject progId="Figura do Microsoft Photo Editor 3.0" shapeId="2441" r:id="rId395"/>
    <oleObject progId="Figura do Microsoft Photo Editor 3.0" shapeId="2442" r:id="rId396"/>
    <oleObject progId="Figura do Microsoft Photo Editor 3.0" shapeId="2443" r:id="rId397"/>
    <oleObject progId="Figura do Microsoft Photo Editor 3.0" shapeId="2444" r:id="rId398"/>
    <oleObject progId="Figura do Microsoft Photo Editor 3.0" shapeId="2445" r:id="rId399"/>
    <oleObject progId="Figura do Microsoft Photo Editor 3.0" shapeId="2446" r:id="rId400"/>
    <oleObject progId="Figura do Microsoft Photo Editor 3.0" shapeId="2447" r:id="rId401"/>
    <oleObject progId="Figura do Microsoft Photo Editor 3.0" shapeId="2448" r:id="rId402"/>
    <oleObject progId="Figura do Microsoft Photo Editor 3.0" shapeId="2449" r:id="rId403"/>
    <oleObject progId="Figura do Microsoft Photo Editor 3.0" shapeId="2450" r:id="rId404"/>
    <oleObject progId="Figura do Microsoft Photo Editor 3.0" shapeId="2451" r:id="rId405"/>
    <oleObject progId="Figura do Microsoft Photo Editor 3.0" shapeId="2452" r:id="rId406"/>
    <oleObject progId="Figura do Microsoft Photo Editor 3.0" shapeId="2453" r:id="rId407"/>
    <oleObject progId="Figura do Microsoft Photo Editor 3.0" shapeId="2454" r:id="rId408"/>
    <oleObject progId="Figura do Microsoft Photo Editor 3.0" shapeId="2455" r:id="rId409"/>
    <oleObject progId="Figura do Microsoft Photo Editor 3.0" shapeId="2456" r:id="rId410"/>
    <oleObject progId="Figura do Microsoft Photo Editor 3.0" shapeId="2457" r:id="rId411"/>
    <oleObject progId="Figura do Microsoft Photo Editor 3.0" shapeId="2458" r:id="rId412"/>
    <oleObject progId="Figura do Microsoft Photo Editor 3.0" shapeId="2459" r:id="rId413"/>
    <oleObject progId="Figura do Microsoft Photo Editor 3.0" shapeId="2460" r:id="rId414"/>
    <oleObject progId="Figura do Microsoft Photo Editor 3.0" shapeId="2461" r:id="rId415"/>
    <oleObject progId="Figura do Microsoft Photo Editor 3.0" shapeId="2462" r:id="rId416"/>
    <oleObject progId="Figura do Microsoft Photo Editor 3.0" shapeId="2463" r:id="rId417"/>
    <oleObject progId="Figura do Microsoft Photo Editor 3.0" shapeId="2464" r:id="rId418"/>
    <oleObject progId="Figura do Microsoft Photo Editor 3.0" shapeId="2465" r:id="rId419"/>
    <oleObject progId="Figura do Microsoft Photo Editor 3.0" shapeId="2466" r:id="rId420"/>
    <oleObject progId="Figura do Microsoft Photo Editor 3.0" shapeId="2467" r:id="rId421"/>
    <oleObject progId="Figura do Microsoft Photo Editor 3.0" shapeId="2468" r:id="rId422"/>
    <oleObject progId="Figura do Microsoft Photo Editor 3.0" shapeId="2469" r:id="rId423"/>
    <oleObject progId="Figura do Microsoft Photo Editor 3.0" shapeId="2470" r:id="rId424"/>
    <oleObject progId="Figura do Microsoft Photo Editor 3.0" shapeId="2471" r:id="rId425"/>
    <oleObject progId="Figura do Microsoft Photo Editor 3.0" shapeId="2472" r:id="rId426"/>
    <oleObject progId="Figura do Microsoft Photo Editor 3.0" shapeId="2473" r:id="rId427"/>
    <oleObject progId="Figura do Microsoft Photo Editor 3.0" shapeId="2474" r:id="rId428"/>
    <oleObject progId="Figura do Microsoft Photo Editor 3.0" shapeId="2475" r:id="rId429"/>
    <oleObject progId="Figura do Microsoft Photo Editor 3.0" shapeId="2476" r:id="rId430"/>
    <oleObject progId="Figura do Microsoft Photo Editor 3.0" shapeId="2477" r:id="rId431"/>
    <oleObject progId="Figura do Microsoft Photo Editor 3.0" shapeId="2478" r:id="rId432"/>
    <oleObject progId="Figura do Microsoft Photo Editor 3.0" shapeId="2479" r:id="rId433"/>
    <oleObject progId="Figura do Microsoft Photo Editor 3.0" shapeId="2480" r:id="rId434"/>
    <oleObject progId="Figura do Microsoft Photo Editor 3.0" shapeId="2481" r:id="rId435"/>
    <oleObject progId="Figura do Microsoft Photo Editor 3.0" shapeId="2482" r:id="rId436"/>
    <oleObject progId="Figura do Microsoft Photo Editor 3.0" shapeId="2483" r:id="rId437"/>
    <oleObject progId="Figura do Microsoft Photo Editor 3.0" shapeId="2484" r:id="rId438"/>
    <oleObject progId="Figura do Microsoft Photo Editor 3.0" shapeId="2485" r:id="rId439"/>
    <oleObject progId="Figura do Microsoft Photo Editor 3.0" shapeId="2486" r:id="rId440"/>
    <oleObject progId="Figura do Microsoft Photo Editor 3.0" shapeId="2487" r:id="rId441"/>
    <oleObject progId="Figura do Microsoft Photo Editor 3.0" shapeId="2488" r:id="rId442"/>
    <oleObject progId="Figura do Microsoft Photo Editor 3.0" shapeId="2489" r:id="rId443"/>
    <oleObject progId="Figura do Microsoft Photo Editor 3.0" shapeId="2490" r:id="rId444"/>
    <oleObject progId="Figura do Microsoft Photo Editor 3.0" shapeId="2491" r:id="rId445"/>
    <oleObject progId="Figura do Microsoft Photo Editor 3.0" shapeId="2492" r:id="rId446"/>
    <oleObject progId="Figura do Microsoft Photo Editor 3.0" shapeId="2493" r:id="rId447"/>
    <oleObject progId="Figura do Microsoft Photo Editor 3.0" shapeId="2494" r:id="rId448"/>
    <oleObject progId="Figura do Microsoft Photo Editor 3.0" shapeId="2495" r:id="rId449"/>
    <oleObject progId="Figura do Microsoft Photo Editor 3.0" shapeId="2496" r:id="rId450"/>
    <oleObject progId="Figura do Microsoft Photo Editor 3.0" shapeId="2497" r:id="rId451"/>
    <oleObject progId="Figura do Microsoft Photo Editor 3.0" shapeId="2498" r:id="rId452"/>
    <oleObject progId="Figura do Microsoft Photo Editor 3.0" shapeId="2499" r:id="rId453"/>
    <oleObject progId="Figura do Microsoft Photo Editor 3.0" shapeId="2500" r:id="rId454"/>
    <oleObject progId="Figura do Microsoft Photo Editor 3.0" shapeId="2501" r:id="rId455"/>
    <oleObject progId="Figura do Microsoft Photo Editor 3.0" shapeId="2502" r:id="rId456"/>
    <oleObject progId="Figura do Microsoft Photo Editor 3.0" shapeId="2503" r:id="rId457"/>
    <oleObject progId="Figura do Microsoft Photo Editor 3.0" shapeId="2504" r:id="rId458"/>
    <oleObject progId="Figura do Microsoft Photo Editor 3.0" shapeId="2505" r:id="rId459"/>
    <oleObject progId="Figura do Microsoft Photo Editor 3.0" shapeId="2506" r:id="rId460"/>
    <oleObject progId="Figura do Microsoft Photo Editor 3.0" shapeId="2507" r:id="rId461"/>
    <oleObject progId="Figura do Microsoft Photo Editor 3.0" shapeId="2508" r:id="rId462"/>
    <oleObject progId="Figura do Microsoft Photo Editor 3.0" shapeId="2509" r:id="rId463"/>
    <oleObject progId="Figura do Microsoft Photo Editor 3.0" shapeId="2510" r:id="rId464"/>
    <oleObject progId="Figura do Microsoft Photo Editor 3.0" shapeId="2511" r:id="rId465"/>
    <oleObject progId="Figura do Microsoft Photo Editor 3.0" shapeId="2512" r:id="rId466"/>
    <oleObject progId="Figura do Microsoft Photo Editor 3.0" shapeId="2513" r:id="rId467"/>
    <oleObject progId="Figura do Microsoft Photo Editor 3.0" shapeId="2514" r:id="rId468"/>
    <oleObject progId="Figura do Microsoft Photo Editor 3.0" shapeId="2515" r:id="rId469"/>
    <oleObject progId="Figura do Microsoft Photo Editor 3.0" shapeId="2516" r:id="rId470"/>
    <oleObject progId="Figura do Microsoft Photo Editor 3.0" shapeId="2517" r:id="rId471"/>
    <oleObject progId="Figura do Microsoft Photo Editor 3.0" shapeId="2518" r:id="rId472"/>
    <oleObject progId="Figura do Microsoft Photo Editor 3.0" shapeId="2519" r:id="rId473"/>
    <oleObject progId="Figura do Microsoft Photo Editor 3.0" shapeId="2520" r:id="rId474"/>
    <oleObject progId="Figura do Microsoft Photo Editor 3.0" shapeId="2521" r:id="rId475"/>
    <oleObject progId="Figura do Microsoft Photo Editor 3.0" shapeId="2522" r:id="rId476"/>
    <oleObject progId="Figura do Microsoft Photo Editor 3.0" shapeId="2523" r:id="rId477"/>
    <oleObject progId="Figura do Microsoft Photo Editor 3.0" shapeId="2524" r:id="rId478"/>
    <oleObject progId="Figura do Microsoft Photo Editor 3.0" shapeId="2525" r:id="rId479"/>
    <oleObject progId="Figura do Microsoft Photo Editor 3.0" shapeId="2526" r:id="rId480"/>
    <oleObject progId="Figura do Microsoft Photo Editor 3.0" shapeId="2527" r:id="rId481"/>
    <oleObject progId="Figura do Microsoft Photo Editor 3.0" shapeId="2528" r:id="rId482"/>
    <oleObject progId="Figura do Microsoft Photo Editor 3.0" shapeId="2529" r:id="rId483"/>
    <oleObject progId="Figura do Microsoft Photo Editor 3.0" shapeId="2530" r:id="rId484"/>
    <oleObject progId="Figura do Microsoft Photo Editor 3.0" shapeId="2531" r:id="rId485"/>
    <oleObject progId="Figura do Microsoft Photo Editor 3.0" shapeId="2532" r:id="rId486"/>
    <oleObject progId="Figura do Microsoft Photo Editor 3.0" shapeId="2533" r:id="rId487"/>
    <oleObject progId="Figura do Microsoft Photo Editor 3.0" shapeId="2534" r:id="rId488"/>
    <oleObject progId="Figura do Microsoft Photo Editor 3.0" shapeId="2535" r:id="rId489"/>
    <oleObject progId="Figura do Microsoft Photo Editor 3.0" shapeId="2536" r:id="rId490"/>
    <oleObject progId="Figura do Microsoft Photo Editor 3.0" shapeId="2537" r:id="rId491"/>
    <oleObject progId="Figura do Microsoft Photo Editor 3.0" shapeId="2538" r:id="rId492"/>
    <oleObject progId="Figura do Microsoft Photo Editor 3.0" shapeId="2539" r:id="rId493"/>
    <oleObject progId="Figura do Microsoft Photo Editor 3.0" shapeId="2540" r:id="rId494"/>
    <oleObject progId="Figura do Microsoft Photo Editor 3.0" shapeId="2541" r:id="rId495"/>
    <oleObject progId="Figura do Microsoft Photo Editor 3.0" shapeId="2542" r:id="rId496"/>
    <oleObject progId="Figura do Microsoft Photo Editor 3.0" shapeId="2543" r:id="rId497"/>
    <oleObject progId="Figura do Microsoft Photo Editor 3.0" shapeId="2544" r:id="rId498"/>
    <oleObject progId="Figura do Microsoft Photo Editor 3.0" shapeId="2545" r:id="rId499"/>
    <oleObject progId="Figura do Microsoft Photo Editor 3.0" shapeId="2546" r:id="rId500"/>
    <oleObject progId="Figura do Microsoft Photo Editor 3.0" shapeId="2547" r:id="rId501"/>
    <oleObject progId="Figura do Microsoft Photo Editor 3.0" shapeId="2548" r:id="rId502"/>
    <oleObject progId="Figura do Microsoft Photo Editor 3.0" shapeId="2549" r:id="rId503"/>
    <oleObject progId="Figura do Microsoft Photo Editor 3.0" shapeId="2550" r:id="rId504"/>
    <oleObject progId="Figura do Microsoft Photo Editor 3.0" shapeId="2551" r:id="rId505"/>
    <oleObject progId="Figura do Microsoft Photo Editor 3.0" shapeId="2552" r:id="rId506"/>
    <oleObject progId="Figura do Microsoft Photo Editor 3.0" shapeId="2553" r:id="rId507"/>
    <oleObject progId="Figura do Microsoft Photo Editor 3.0" shapeId="2554" r:id="rId508"/>
    <oleObject progId="Figura do Microsoft Photo Editor 3.0" shapeId="2555" r:id="rId509"/>
    <oleObject progId="Figura do Microsoft Photo Editor 3.0" shapeId="2556" r:id="rId510"/>
    <oleObject progId="Figura do Microsoft Photo Editor 3.0" shapeId="2557" r:id="rId511"/>
    <oleObject progId="Figura do Microsoft Photo Editor 3.0" shapeId="2558" r:id="rId512"/>
    <oleObject progId="Figura do Microsoft Photo Editor 3.0" shapeId="2559" r:id="rId513"/>
    <oleObject progId="Figura do Microsoft Photo Editor 3.0" shapeId="2560" r:id="rId514"/>
    <oleObject progId="Figura do Microsoft Photo Editor 3.0" shapeId="2561" r:id="rId515"/>
    <oleObject progId="Figura do Microsoft Photo Editor 3.0" shapeId="2562" r:id="rId516"/>
    <oleObject progId="Figura do Microsoft Photo Editor 3.0" shapeId="2563" r:id="rId517"/>
    <oleObject progId="Figura do Microsoft Photo Editor 3.0" shapeId="2564" r:id="rId518"/>
    <oleObject progId="Figura do Microsoft Photo Editor 3.0" shapeId="2565" r:id="rId519"/>
    <oleObject progId="Figura do Microsoft Photo Editor 3.0" shapeId="2566" r:id="rId520"/>
    <oleObject progId="Figura do Microsoft Photo Editor 3.0" shapeId="2567" r:id="rId521"/>
    <oleObject progId="Figura do Microsoft Photo Editor 3.0" shapeId="2568" r:id="rId522"/>
    <oleObject progId="Figura do Microsoft Photo Editor 3.0" shapeId="2569" r:id="rId523"/>
    <oleObject progId="Figura do Microsoft Photo Editor 3.0" shapeId="2570" r:id="rId524"/>
    <oleObject progId="Figura do Microsoft Photo Editor 3.0" shapeId="2571" r:id="rId525"/>
    <oleObject progId="Figura do Microsoft Photo Editor 3.0" shapeId="2572" r:id="rId526"/>
    <oleObject progId="Figura do Microsoft Photo Editor 3.0" shapeId="2573" r:id="rId527"/>
    <oleObject progId="Figura do Microsoft Photo Editor 3.0" shapeId="2574" r:id="rId528"/>
    <oleObject progId="Figura do Microsoft Photo Editor 3.0" shapeId="2575" r:id="rId529"/>
    <oleObject progId="Figura do Microsoft Photo Editor 3.0" shapeId="2576" r:id="rId530"/>
    <oleObject progId="Figura do Microsoft Photo Editor 3.0" shapeId="2577" r:id="rId531"/>
    <oleObject progId="Figura do Microsoft Photo Editor 3.0" shapeId="2578" r:id="rId532"/>
    <oleObject progId="Figura do Microsoft Photo Editor 3.0" shapeId="2579" r:id="rId533"/>
    <oleObject progId="Figura do Microsoft Photo Editor 3.0" shapeId="2580" r:id="rId534"/>
    <oleObject progId="Figura do Microsoft Photo Editor 3.0" shapeId="2581" r:id="rId535"/>
    <oleObject progId="Figura do Microsoft Photo Editor 3.0" shapeId="2582" r:id="rId536"/>
    <oleObject progId="Figura do Microsoft Photo Editor 3.0" shapeId="2583" r:id="rId537"/>
    <oleObject progId="Figura do Microsoft Photo Editor 3.0" shapeId="2584" r:id="rId538"/>
    <oleObject progId="Figura do Microsoft Photo Editor 3.0" shapeId="2585" r:id="rId539"/>
    <oleObject progId="Figura do Microsoft Photo Editor 3.0" shapeId="2586" r:id="rId540"/>
    <oleObject progId="Figura do Microsoft Photo Editor 3.0" shapeId="2587" r:id="rId541"/>
    <oleObject progId="Figura do Microsoft Photo Editor 3.0" shapeId="2588" r:id="rId542"/>
    <oleObject progId="Figura do Microsoft Photo Editor 3.0" shapeId="2589" r:id="rId543"/>
    <oleObject progId="Figura do Microsoft Photo Editor 3.0" shapeId="2590" r:id="rId544"/>
    <oleObject progId="Figura do Microsoft Photo Editor 3.0" shapeId="2591" r:id="rId545"/>
    <oleObject progId="Figura do Microsoft Photo Editor 3.0" shapeId="2592" r:id="rId546"/>
    <oleObject progId="Figura do Microsoft Photo Editor 3.0" shapeId="2593" r:id="rId547"/>
    <oleObject progId="Figura do Microsoft Photo Editor 3.0" shapeId="2594" r:id="rId548"/>
    <oleObject progId="Figura do Microsoft Photo Editor 3.0" shapeId="2595" r:id="rId549"/>
    <oleObject progId="Figura do Microsoft Photo Editor 3.0" shapeId="2596" r:id="rId550"/>
    <oleObject progId="Figura do Microsoft Photo Editor 3.0" shapeId="2597" r:id="rId551"/>
    <oleObject progId="Figura do Microsoft Photo Editor 3.0" shapeId="2598" r:id="rId552"/>
    <oleObject progId="Figura do Microsoft Photo Editor 3.0" shapeId="2599" r:id="rId553"/>
    <oleObject progId="Figura do Microsoft Photo Editor 3.0" shapeId="2600" r:id="rId554"/>
    <oleObject progId="Figura do Microsoft Photo Editor 3.0" shapeId="2601" r:id="rId555"/>
    <oleObject progId="Figura do Microsoft Photo Editor 3.0" shapeId="2602" r:id="rId556"/>
    <oleObject progId="Figura do Microsoft Photo Editor 3.0" shapeId="2603" r:id="rId557"/>
    <oleObject progId="Figura do Microsoft Photo Editor 3.0" shapeId="2604" r:id="rId558"/>
    <oleObject progId="Figura do Microsoft Photo Editor 3.0" shapeId="2605" r:id="rId559"/>
    <oleObject progId="Figura do Microsoft Photo Editor 3.0" shapeId="2606" r:id="rId560"/>
    <oleObject progId="Figura do Microsoft Photo Editor 3.0" shapeId="2607" r:id="rId561"/>
    <oleObject progId="Figura do Microsoft Photo Editor 3.0" shapeId="2608" r:id="rId562"/>
    <oleObject progId="Figura do Microsoft Photo Editor 3.0" shapeId="2609" r:id="rId563"/>
    <oleObject progId="Figura do Microsoft Photo Editor 3.0" shapeId="2610" r:id="rId564"/>
    <oleObject progId="Figura do Microsoft Photo Editor 3.0" shapeId="2611" r:id="rId565"/>
    <oleObject progId="Figura do Microsoft Photo Editor 3.0" shapeId="2612" r:id="rId566"/>
    <oleObject progId="Figura do Microsoft Photo Editor 3.0" shapeId="2613" r:id="rId567"/>
    <oleObject progId="Figura do Microsoft Photo Editor 3.0" shapeId="2614" r:id="rId568"/>
    <oleObject progId="Figura do Microsoft Photo Editor 3.0" shapeId="2615" r:id="rId569"/>
    <oleObject progId="Figura do Microsoft Photo Editor 3.0" shapeId="2616" r:id="rId570"/>
    <oleObject progId="Figura do Microsoft Photo Editor 3.0" shapeId="2617" r:id="rId571"/>
    <oleObject progId="Figura do Microsoft Photo Editor 3.0" shapeId="2618" r:id="rId572"/>
    <oleObject progId="Figura do Microsoft Photo Editor 3.0" shapeId="2619" r:id="rId573"/>
    <oleObject progId="Figura do Microsoft Photo Editor 3.0" shapeId="2620" r:id="rId574"/>
    <oleObject progId="Figura do Microsoft Photo Editor 3.0" shapeId="2621" r:id="rId575"/>
    <oleObject progId="Figura do Microsoft Photo Editor 3.0" shapeId="2622" r:id="rId576"/>
    <oleObject progId="Figura do Microsoft Photo Editor 3.0" shapeId="2623" r:id="rId577"/>
    <oleObject progId="Figura do Microsoft Photo Editor 3.0" shapeId="2624" r:id="rId578"/>
    <oleObject progId="Figura do Microsoft Photo Editor 3.0" shapeId="2625" r:id="rId579"/>
    <oleObject progId="Figura do Microsoft Photo Editor 3.0" shapeId="2626" r:id="rId580"/>
    <oleObject progId="Figura do Microsoft Photo Editor 3.0" shapeId="2627" r:id="rId581"/>
    <oleObject progId="Figura do Microsoft Photo Editor 3.0" shapeId="2628" r:id="rId582"/>
    <oleObject progId="Figura do Microsoft Photo Editor 3.0" shapeId="2629" r:id="rId583"/>
    <oleObject progId="Figura do Microsoft Photo Editor 3.0" shapeId="2630" r:id="rId584"/>
    <oleObject progId="Figura do Microsoft Photo Editor 3.0" shapeId="2631" r:id="rId585"/>
    <oleObject progId="Figura do Microsoft Photo Editor 3.0" shapeId="2632" r:id="rId586"/>
    <oleObject progId="Figura do Microsoft Photo Editor 3.0" shapeId="2633" r:id="rId587"/>
    <oleObject progId="Figura do Microsoft Photo Editor 3.0" shapeId="2634" r:id="rId588"/>
    <oleObject progId="Figura do Microsoft Photo Editor 3.0" shapeId="2635" r:id="rId589"/>
    <oleObject progId="Figura do Microsoft Photo Editor 3.0" shapeId="2636" r:id="rId590"/>
    <oleObject progId="Figura do Microsoft Photo Editor 3.0" shapeId="2637" r:id="rId591"/>
    <oleObject progId="Figura do Microsoft Photo Editor 3.0" shapeId="2638" r:id="rId592"/>
    <oleObject progId="Figura do Microsoft Photo Editor 3.0" shapeId="2639" r:id="rId593"/>
    <oleObject progId="Figura do Microsoft Photo Editor 3.0" shapeId="2640" r:id="rId594"/>
    <oleObject progId="Figura do Microsoft Photo Editor 3.0" shapeId="2641" r:id="rId595"/>
    <oleObject progId="Figura do Microsoft Photo Editor 3.0" shapeId="2642" r:id="rId596"/>
    <oleObject progId="Figura do Microsoft Photo Editor 3.0" shapeId="2643" r:id="rId597"/>
    <oleObject progId="Figura do Microsoft Photo Editor 3.0" shapeId="2644" r:id="rId598"/>
    <oleObject progId="Figura do Microsoft Photo Editor 3.0" shapeId="2645" r:id="rId599"/>
    <oleObject progId="Figura do Microsoft Photo Editor 3.0" shapeId="2646" r:id="rId600"/>
    <oleObject progId="Figura do Microsoft Photo Editor 3.0" shapeId="2647" r:id="rId601"/>
    <oleObject progId="Figura do Microsoft Photo Editor 3.0" shapeId="2648" r:id="rId602"/>
    <oleObject progId="Figura do Microsoft Photo Editor 3.0" shapeId="2649" r:id="rId603"/>
    <oleObject progId="Figura do Microsoft Photo Editor 3.0" shapeId="2650" r:id="rId604"/>
    <oleObject progId="Figura do Microsoft Photo Editor 3.0" shapeId="2651" r:id="rId605"/>
    <oleObject progId="Figura do Microsoft Photo Editor 3.0" shapeId="2652" r:id="rId606"/>
    <oleObject progId="Figura do Microsoft Photo Editor 3.0" shapeId="2653" r:id="rId607"/>
    <oleObject progId="Figura do Microsoft Photo Editor 3.0" shapeId="2654" r:id="rId608"/>
    <oleObject progId="Figura do Microsoft Photo Editor 3.0" shapeId="2655" r:id="rId609"/>
    <oleObject progId="Figura do Microsoft Photo Editor 3.0" shapeId="2656" r:id="rId610"/>
    <oleObject progId="Figura do Microsoft Photo Editor 3.0" shapeId="2657" r:id="rId611"/>
    <oleObject progId="Figura do Microsoft Photo Editor 3.0" shapeId="2658" r:id="rId612"/>
    <oleObject progId="Figura do Microsoft Photo Editor 3.0" shapeId="2659" r:id="rId613"/>
    <oleObject progId="Figura do Microsoft Photo Editor 3.0" shapeId="2660" r:id="rId614"/>
    <oleObject progId="Figura do Microsoft Photo Editor 3.0" shapeId="2661" r:id="rId615"/>
    <oleObject progId="Figura do Microsoft Photo Editor 3.0" shapeId="2662" r:id="rId616"/>
    <oleObject progId="Figura do Microsoft Photo Editor 3.0" shapeId="2663" r:id="rId617"/>
    <oleObject progId="Figura do Microsoft Photo Editor 3.0" shapeId="2664" r:id="rId618"/>
    <oleObject progId="Figura do Microsoft Photo Editor 3.0" shapeId="2665" r:id="rId619"/>
    <oleObject progId="Figura do Microsoft Photo Editor 3.0" shapeId="2666" r:id="rId620"/>
    <oleObject progId="Figura do Microsoft Photo Editor 3.0" shapeId="2667" r:id="rId621"/>
    <oleObject progId="Figura do Microsoft Photo Editor 3.0" shapeId="2668" r:id="rId622"/>
    <oleObject progId="Figura do Microsoft Photo Editor 3.0" shapeId="2669" r:id="rId623"/>
    <oleObject progId="Figura do Microsoft Photo Editor 3.0" shapeId="2670" r:id="rId624"/>
    <oleObject progId="Figura do Microsoft Photo Editor 3.0" shapeId="2671" r:id="rId625"/>
    <oleObject progId="Figura do Microsoft Photo Editor 3.0" shapeId="2672" r:id="rId626"/>
    <oleObject progId="Figura do Microsoft Photo Editor 3.0" shapeId="2673" r:id="rId627"/>
    <oleObject progId="Figura do Microsoft Photo Editor 3.0" shapeId="2674" r:id="rId628"/>
    <oleObject progId="Figura do Microsoft Photo Editor 3.0" shapeId="2675" r:id="rId629"/>
    <oleObject progId="Figura do Microsoft Photo Editor 3.0" shapeId="2676" r:id="rId630"/>
    <oleObject progId="Figura do Microsoft Photo Editor 3.0" shapeId="2677" r:id="rId631"/>
    <oleObject progId="Figura do Microsoft Photo Editor 3.0" shapeId="2678" r:id="rId632"/>
    <oleObject progId="Figura do Microsoft Photo Editor 3.0" shapeId="2679" r:id="rId633"/>
    <oleObject progId="Figura do Microsoft Photo Editor 3.0" shapeId="2680" r:id="rId634"/>
    <oleObject progId="Figura do Microsoft Photo Editor 3.0" shapeId="2681" r:id="rId635"/>
    <oleObject progId="Figura do Microsoft Photo Editor 3.0" shapeId="2682" r:id="rId636"/>
    <oleObject progId="Figura do Microsoft Photo Editor 3.0" shapeId="2683" r:id="rId637"/>
    <oleObject progId="Figura do Microsoft Photo Editor 3.0" shapeId="2684" r:id="rId638"/>
    <oleObject progId="Figura do Microsoft Photo Editor 3.0" shapeId="2685" r:id="rId639"/>
    <oleObject progId="Figura do Microsoft Photo Editor 3.0" shapeId="2686" r:id="rId640"/>
    <oleObject progId="Figura do Microsoft Photo Editor 3.0" shapeId="2687" r:id="rId641"/>
    <oleObject progId="Figura do Microsoft Photo Editor 3.0" shapeId="2688" r:id="rId642"/>
    <oleObject progId="Figura do Microsoft Photo Editor 3.0" shapeId="2689" r:id="rId643"/>
    <oleObject progId="Figura do Microsoft Photo Editor 3.0" shapeId="2690" r:id="rId644"/>
    <oleObject progId="Figura do Microsoft Photo Editor 3.0" shapeId="2691" r:id="rId645"/>
    <oleObject progId="Figura do Microsoft Photo Editor 3.0" shapeId="2692" r:id="rId646"/>
    <oleObject progId="Figura do Microsoft Photo Editor 3.0" shapeId="2693" r:id="rId647"/>
    <oleObject progId="Figura do Microsoft Photo Editor 3.0" shapeId="2694" r:id="rId648"/>
    <oleObject progId="Figura do Microsoft Photo Editor 3.0" shapeId="2695" r:id="rId649"/>
    <oleObject progId="Figura do Microsoft Photo Editor 3.0" shapeId="2696" r:id="rId650"/>
    <oleObject progId="Figura do Microsoft Photo Editor 3.0" shapeId="2697" r:id="rId651"/>
    <oleObject progId="Figura do Microsoft Photo Editor 3.0" shapeId="2698" r:id="rId652"/>
    <oleObject progId="Figura do Microsoft Photo Editor 3.0" shapeId="2699" r:id="rId653"/>
    <oleObject progId="Figura do Microsoft Photo Editor 3.0" shapeId="2700" r:id="rId654"/>
    <oleObject progId="Figura do Microsoft Photo Editor 3.0" shapeId="2701" r:id="rId655"/>
    <oleObject progId="Figura do Microsoft Photo Editor 3.0" shapeId="2702" r:id="rId656"/>
    <oleObject progId="Figura do Microsoft Photo Editor 3.0" shapeId="2703" r:id="rId657"/>
    <oleObject progId="Figura do Microsoft Photo Editor 3.0" shapeId="2704" r:id="rId658"/>
    <oleObject progId="Figura do Microsoft Photo Editor 3.0" shapeId="2705" r:id="rId659"/>
    <oleObject progId="Figura do Microsoft Photo Editor 3.0" shapeId="2706" r:id="rId660"/>
    <oleObject progId="Figura do Microsoft Photo Editor 3.0" shapeId="2707" r:id="rId661"/>
    <oleObject progId="Figura do Microsoft Photo Editor 3.0" shapeId="2708" r:id="rId662"/>
    <oleObject progId="Figura do Microsoft Photo Editor 3.0" shapeId="2709" r:id="rId663"/>
    <oleObject progId="Figura do Microsoft Photo Editor 3.0" shapeId="2710" r:id="rId664"/>
    <oleObject progId="Figura do Microsoft Photo Editor 3.0" shapeId="2711" r:id="rId665"/>
    <oleObject progId="Figura do Microsoft Photo Editor 3.0" shapeId="2712" r:id="rId666"/>
    <oleObject progId="Figura do Microsoft Photo Editor 3.0" shapeId="2713" r:id="rId667"/>
    <oleObject progId="Figura do Microsoft Photo Editor 3.0" shapeId="2714" r:id="rId668"/>
    <oleObject progId="Figura do Microsoft Photo Editor 3.0" shapeId="2715" r:id="rId669"/>
    <oleObject progId="Figura do Microsoft Photo Editor 3.0" shapeId="2716" r:id="rId670"/>
    <oleObject progId="Figura do Microsoft Photo Editor 3.0" shapeId="2717" r:id="rId671"/>
    <oleObject progId="Figura do Microsoft Photo Editor 3.0" shapeId="2718" r:id="rId672"/>
    <oleObject progId="Figura do Microsoft Photo Editor 3.0" shapeId="2719" r:id="rId673"/>
    <oleObject progId="Figura do Microsoft Photo Editor 3.0" shapeId="2720" r:id="rId674"/>
    <oleObject progId="Figura do Microsoft Photo Editor 3.0" shapeId="2721" r:id="rId675"/>
    <oleObject progId="Figura do Microsoft Photo Editor 3.0" shapeId="2722" r:id="rId676"/>
    <oleObject progId="Figura do Microsoft Photo Editor 3.0" shapeId="2723" r:id="rId677"/>
    <oleObject progId="Figura do Microsoft Photo Editor 3.0" shapeId="2724" r:id="rId678"/>
    <oleObject progId="Figura do Microsoft Photo Editor 3.0" shapeId="2725" r:id="rId679"/>
    <oleObject progId="Figura do Microsoft Photo Editor 3.0" shapeId="2726" r:id="rId680"/>
    <oleObject progId="Figura do Microsoft Photo Editor 3.0" shapeId="2727" r:id="rId681"/>
    <oleObject progId="Figura do Microsoft Photo Editor 3.0" shapeId="2728" r:id="rId682"/>
    <oleObject progId="Figura do Microsoft Photo Editor 3.0" shapeId="2729" r:id="rId683"/>
    <oleObject progId="Figura do Microsoft Photo Editor 3.0" shapeId="2730" r:id="rId684"/>
    <oleObject progId="Figura do Microsoft Photo Editor 3.0" shapeId="2731" r:id="rId685"/>
    <oleObject progId="Figura do Microsoft Photo Editor 3.0" shapeId="2732" r:id="rId686"/>
    <oleObject progId="Figura do Microsoft Photo Editor 3.0" shapeId="2733" r:id="rId687"/>
    <oleObject progId="Figura do Microsoft Photo Editor 3.0" shapeId="2734" r:id="rId688"/>
    <oleObject progId="Figura do Microsoft Photo Editor 3.0" shapeId="2735" r:id="rId689"/>
    <oleObject progId="Figura do Microsoft Photo Editor 3.0" shapeId="2736" r:id="rId690"/>
    <oleObject progId="Figura do Microsoft Photo Editor 3.0" shapeId="2737" r:id="rId691"/>
    <oleObject progId="Figura do Microsoft Photo Editor 3.0" shapeId="2738" r:id="rId692"/>
    <oleObject progId="Figura do Microsoft Photo Editor 3.0" shapeId="2739" r:id="rId693"/>
    <oleObject progId="Figura do Microsoft Photo Editor 3.0" shapeId="2740" r:id="rId694"/>
    <oleObject progId="Figura do Microsoft Photo Editor 3.0" shapeId="2741" r:id="rId695"/>
    <oleObject progId="Figura do Microsoft Photo Editor 3.0" shapeId="2742" r:id="rId696"/>
    <oleObject progId="Figura do Microsoft Photo Editor 3.0" shapeId="2743" r:id="rId697"/>
    <oleObject progId="Figura do Microsoft Photo Editor 3.0" shapeId="2744" r:id="rId698"/>
    <oleObject progId="Figura do Microsoft Photo Editor 3.0" shapeId="2745" r:id="rId699"/>
    <oleObject progId="Figura do Microsoft Photo Editor 3.0" shapeId="2746" r:id="rId700"/>
    <oleObject progId="Figura do Microsoft Photo Editor 3.0" shapeId="2747" r:id="rId701"/>
    <oleObject progId="Figura do Microsoft Photo Editor 3.0" shapeId="2748" r:id="rId702"/>
    <oleObject progId="Figura do Microsoft Photo Editor 3.0" shapeId="2749" r:id="rId703"/>
    <oleObject progId="Figura do Microsoft Photo Editor 3.0" shapeId="2750" r:id="rId704"/>
    <oleObject progId="Figura do Microsoft Photo Editor 3.0" shapeId="2751" r:id="rId705"/>
    <oleObject progId="Figura do Microsoft Photo Editor 3.0" shapeId="2752" r:id="rId706"/>
    <oleObject progId="Figura do Microsoft Photo Editor 3.0" shapeId="2753" r:id="rId707"/>
    <oleObject progId="Figura do Microsoft Photo Editor 3.0" shapeId="2754" r:id="rId708"/>
    <oleObject progId="Figura do Microsoft Photo Editor 3.0" shapeId="2755" r:id="rId709"/>
    <oleObject progId="Figura do Microsoft Photo Editor 3.0" shapeId="2756" r:id="rId710"/>
    <oleObject progId="Figura do Microsoft Photo Editor 3.0" shapeId="2757" r:id="rId711"/>
    <oleObject progId="Figura do Microsoft Photo Editor 3.0" shapeId="2758" r:id="rId712"/>
    <oleObject progId="Figura do Microsoft Photo Editor 3.0" shapeId="2759" r:id="rId713"/>
    <oleObject progId="Figura do Microsoft Photo Editor 3.0" shapeId="2760" r:id="rId714"/>
    <oleObject progId="Figura do Microsoft Photo Editor 3.0" shapeId="2761" r:id="rId715"/>
    <oleObject progId="Figura do Microsoft Photo Editor 3.0" shapeId="2762" r:id="rId716"/>
    <oleObject progId="Figura do Microsoft Photo Editor 3.0" shapeId="2763" r:id="rId717"/>
    <oleObject progId="Figura do Microsoft Photo Editor 3.0" shapeId="2764" r:id="rId718"/>
    <oleObject progId="Figura do Microsoft Photo Editor 3.0" shapeId="2765" r:id="rId719"/>
    <oleObject progId="Figura do Microsoft Photo Editor 3.0" shapeId="2766" r:id="rId720"/>
    <oleObject progId="Figura do Microsoft Photo Editor 3.0" shapeId="2767" r:id="rId721"/>
    <oleObject progId="Figura do Microsoft Photo Editor 3.0" shapeId="2768" r:id="rId722"/>
    <oleObject progId="Figura do Microsoft Photo Editor 3.0" shapeId="2769" r:id="rId723"/>
    <oleObject progId="Figura do Microsoft Photo Editor 3.0" shapeId="2770" r:id="rId724"/>
    <oleObject progId="Figura do Microsoft Photo Editor 3.0" shapeId="2771" r:id="rId725"/>
    <oleObject progId="Figura do Microsoft Photo Editor 3.0" shapeId="2772" r:id="rId726"/>
    <oleObject progId="Figura do Microsoft Photo Editor 3.0" shapeId="2773" r:id="rId727"/>
    <oleObject progId="Figura do Microsoft Photo Editor 3.0" shapeId="2774" r:id="rId728"/>
    <oleObject progId="Figura do Microsoft Photo Editor 3.0" shapeId="2775" r:id="rId729"/>
    <oleObject progId="Figura do Microsoft Photo Editor 3.0" shapeId="2776" r:id="rId730"/>
    <oleObject progId="Figura do Microsoft Photo Editor 3.0" shapeId="2777" r:id="rId731"/>
    <oleObject progId="Figura do Microsoft Photo Editor 3.0" shapeId="2778" r:id="rId732"/>
    <oleObject progId="Figura do Microsoft Photo Editor 3.0" shapeId="2779" r:id="rId733"/>
    <oleObject progId="Figura do Microsoft Photo Editor 3.0" shapeId="2780" r:id="rId734"/>
    <oleObject progId="Figura do Microsoft Photo Editor 3.0" shapeId="2781" r:id="rId735"/>
    <oleObject progId="Figura do Microsoft Photo Editor 3.0" shapeId="2782" r:id="rId736"/>
    <oleObject progId="Figura do Microsoft Photo Editor 3.0" shapeId="2783" r:id="rId737"/>
    <oleObject progId="Figura do Microsoft Photo Editor 3.0" shapeId="2784" r:id="rId738"/>
    <oleObject progId="Figura do Microsoft Photo Editor 3.0" shapeId="2785" r:id="rId739"/>
    <oleObject progId="Figura do Microsoft Photo Editor 3.0" shapeId="2786" r:id="rId740"/>
    <oleObject progId="Figura do Microsoft Photo Editor 3.0" shapeId="2787" r:id="rId741"/>
    <oleObject progId="Figura do Microsoft Photo Editor 3.0" shapeId="2788" r:id="rId742"/>
    <oleObject progId="Figura do Microsoft Photo Editor 3.0" shapeId="2789" r:id="rId743"/>
    <oleObject progId="Figura do Microsoft Photo Editor 3.0" shapeId="2790" r:id="rId744"/>
    <oleObject progId="Figura do Microsoft Photo Editor 3.0" shapeId="2791" r:id="rId745"/>
    <oleObject progId="Figura do Microsoft Photo Editor 3.0" shapeId="2792" r:id="rId746"/>
    <oleObject progId="Figura do Microsoft Photo Editor 3.0" shapeId="2793" r:id="rId747"/>
    <oleObject progId="Figura do Microsoft Photo Editor 3.0" shapeId="2794" r:id="rId748"/>
    <oleObject progId="Figura do Microsoft Photo Editor 3.0" shapeId="2795" r:id="rId749"/>
    <oleObject progId="Figura do Microsoft Photo Editor 3.0" shapeId="2796" r:id="rId750"/>
    <oleObject progId="Figura do Microsoft Photo Editor 3.0" shapeId="2797" r:id="rId751"/>
    <oleObject progId="Figura do Microsoft Photo Editor 3.0" shapeId="2798" r:id="rId752"/>
    <oleObject progId="Figura do Microsoft Photo Editor 3.0" shapeId="2799" r:id="rId753"/>
    <oleObject progId="Figura do Microsoft Photo Editor 3.0" shapeId="2800" r:id="rId754"/>
    <oleObject progId="Figura do Microsoft Photo Editor 3.0" shapeId="2801" r:id="rId755"/>
    <oleObject progId="Figura do Microsoft Photo Editor 3.0" shapeId="2802" r:id="rId756"/>
    <oleObject progId="Figura do Microsoft Photo Editor 3.0" shapeId="2803" r:id="rId757"/>
    <oleObject progId="Figura do Microsoft Photo Editor 3.0" shapeId="2804" r:id="rId758"/>
    <oleObject progId="Figura do Microsoft Photo Editor 3.0" shapeId="2805" r:id="rId759"/>
    <oleObject progId="Figura do Microsoft Photo Editor 3.0" shapeId="2806" r:id="rId760"/>
    <oleObject progId="Figura do Microsoft Photo Editor 3.0" shapeId="2807" r:id="rId761"/>
    <oleObject progId="Figura do Microsoft Photo Editor 3.0" shapeId="2808" r:id="rId762"/>
    <oleObject progId="Figura do Microsoft Photo Editor 3.0" shapeId="2809" r:id="rId763"/>
    <oleObject progId="Figura do Microsoft Photo Editor 3.0" shapeId="2810" r:id="rId764"/>
    <oleObject progId="Figura do Microsoft Photo Editor 3.0" shapeId="2811" r:id="rId765"/>
    <oleObject progId="Figura do Microsoft Photo Editor 3.0" shapeId="2812" r:id="rId766"/>
    <oleObject progId="Figura do Microsoft Photo Editor 3.0" shapeId="2813" r:id="rId767"/>
    <oleObject progId="Figura do Microsoft Photo Editor 3.0" shapeId="2814" r:id="rId768"/>
    <oleObject progId="Figura do Microsoft Photo Editor 3.0" shapeId="2815" r:id="rId769"/>
    <oleObject progId="Figura do Microsoft Photo Editor 3.0" shapeId="2816" r:id="rId770"/>
    <oleObject progId="Figura do Microsoft Photo Editor 3.0" shapeId="2817" r:id="rId771"/>
    <oleObject progId="Figura do Microsoft Photo Editor 3.0" shapeId="2818" r:id="rId772"/>
    <oleObject progId="Figura do Microsoft Photo Editor 3.0" shapeId="2819" r:id="rId773"/>
    <oleObject progId="Figura do Microsoft Photo Editor 3.0" shapeId="2820" r:id="rId774"/>
    <oleObject progId="Figura do Microsoft Photo Editor 3.0" shapeId="2821" r:id="rId775"/>
    <oleObject progId="Figura do Microsoft Photo Editor 3.0" shapeId="2822" r:id="rId776"/>
    <oleObject progId="Figura do Microsoft Photo Editor 3.0" shapeId="2823" r:id="rId777"/>
    <oleObject progId="Figura do Microsoft Photo Editor 3.0" shapeId="2824" r:id="rId778"/>
    <oleObject progId="Figura do Microsoft Photo Editor 3.0" shapeId="2825" r:id="rId779"/>
    <oleObject progId="Figura do Microsoft Photo Editor 3.0" shapeId="2826" r:id="rId780"/>
    <oleObject progId="Figura do Microsoft Photo Editor 3.0" shapeId="2827" r:id="rId781"/>
    <oleObject progId="Figura do Microsoft Photo Editor 3.0" shapeId="2828" r:id="rId782"/>
    <oleObject progId="Figura do Microsoft Photo Editor 3.0" shapeId="2829" r:id="rId783"/>
    <oleObject progId="Figura do Microsoft Photo Editor 3.0" shapeId="2830" r:id="rId784"/>
    <oleObject progId="Figura do Microsoft Photo Editor 3.0" shapeId="2831" r:id="rId785"/>
    <oleObject progId="Figura do Microsoft Photo Editor 3.0" shapeId="2832" r:id="rId786"/>
    <oleObject progId="Figura do Microsoft Photo Editor 3.0" shapeId="2833" r:id="rId787"/>
    <oleObject progId="Figura do Microsoft Photo Editor 3.0" shapeId="2834" r:id="rId788"/>
    <oleObject progId="Figura do Microsoft Photo Editor 3.0" shapeId="2835" r:id="rId789"/>
    <oleObject progId="Figura do Microsoft Photo Editor 3.0" shapeId="2836" r:id="rId790"/>
    <oleObject progId="Figura do Microsoft Photo Editor 3.0" shapeId="2837" r:id="rId791"/>
    <oleObject progId="Figura do Microsoft Photo Editor 3.0" shapeId="2838" r:id="rId792"/>
    <oleObject progId="Figura do Microsoft Photo Editor 3.0" shapeId="2839" r:id="rId793"/>
    <oleObject progId="Figura do Microsoft Photo Editor 3.0" shapeId="2840" r:id="rId794"/>
    <oleObject progId="Figura do Microsoft Photo Editor 3.0" shapeId="2841" r:id="rId795"/>
    <oleObject progId="Figura do Microsoft Photo Editor 3.0" shapeId="2842" r:id="rId796"/>
    <oleObject progId="Figura do Microsoft Photo Editor 3.0" shapeId="2843" r:id="rId797"/>
    <oleObject progId="Figura do Microsoft Photo Editor 3.0" shapeId="2844" r:id="rId798"/>
    <oleObject progId="Figura do Microsoft Photo Editor 3.0" shapeId="2845" r:id="rId799"/>
    <oleObject progId="Figura do Microsoft Photo Editor 3.0" shapeId="2846" r:id="rId800"/>
    <oleObject progId="Figura do Microsoft Photo Editor 3.0" shapeId="2847" r:id="rId801"/>
    <oleObject progId="Figura do Microsoft Photo Editor 3.0" shapeId="2848" r:id="rId802"/>
    <oleObject progId="Figura do Microsoft Photo Editor 3.0" shapeId="2849" r:id="rId803"/>
    <oleObject progId="Figura do Microsoft Photo Editor 3.0" shapeId="2850" r:id="rId804"/>
    <oleObject progId="Figura do Microsoft Photo Editor 3.0" shapeId="2851" r:id="rId805"/>
    <oleObject progId="Figura do Microsoft Photo Editor 3.0" shapeId="2852" r:id="rId806"/>
    <oleObject progId="Figura do Microsoft Photo Editor 3.0" shapeId="2853" r:id="rId807"/>
    <oleObject progId="Figura do Microsoft Photo Editor 3.0" shapeId="2854" r:id="rId808"/>
    <oleObject progId="Figura do Microsoft Photo Editor 3.0" shapeId="2855" r:id="rId809"/>
    <oleObject progId="Figura do Microsoft Photo Editor 3.0" shapeId="2856" r:id="rId810"/>
    <oleObject progId="Figura do Microsoft Photo Editor 3.0" shapeId="2857" r:id="rId811"/>
    <oleObject progId="Figura do Microsoft Photo Editor 3.0" shapeId="2858" r:id="rId812"/>
    <oleObject progId="Figura do Microsoft Photo Editor 3.0" shapeId="2859" r:id="rId813"/>
    <oleObject progId="Figura do Microsoft Photo Editor 3.0" shapeId="2860" r:id="rId814"/>
    <oleObject progId="Figura do Microsoft Photo Editor 3.0" shapeId="2861" r:id="rId815"/>
    <oleObject progId="Figura do Microsoft Photo Editor 3.0" shapeId="2862" r:id="rId816"/>
    <oleObject progId="Figura do Microsoft Photo Editor 3.0" shapeId="2863" r:id="rId817"/>
    <oleObject progId="Figura do Microsoft Photo Editor 3.0" shapeId="2864" r:id="rId818"/>
    <oleObject progId="Figura do Microsoft Photo Editor 3.0" shapeId="2865" r:id="rId819"/>
    <oleObject progId="Figura do Microsoft Photo Editor 3.0" shapeId="2866" r:id="rId820"/>
    <oleObject progId="Figura do Microsoft Photo Editor 3.0" shapeId="2867" r:id="rId821"/>
    <oleObject progId="Figura do Microsoft Photo Editor 3.0" shapeId="2868" r:id="rId822"/>
    <oleObject progId="Figura do Microsoft Photo Editor 3.0" shapeId="2869" r:id="rId823"/>
    <oleObject progId="Figura do Microsoft Photo Editor 3.0" shapeId="2870" r:id="rId824"/>
    <oleObject progId="Figura do Microsoft Photo Editor 3.0" shapeId="2871" r:id="rId825"/>
    <oleObject progId="Figura do Microsoft Photo Editor 3.0" shapeId="2872" r:id="rId826"/>
    <oleObject progId="Figura do Microsoft Photo Editor 3.0" shapeId="2873" r:id="rId827"/>
    <oleObject progId="Figura do Microsoft Photo Editor 3.0" shapeId="2874" r:id="rId828"/>
    <oleObject progId="Figura do Microsoft Photo Editor 3.0" shapeId="2875" r:id="rId829"/>
    <oleObject progId="Figura do Microsoft Photo Editor 3.0" shapeId="2876" r:id="rId830"/>
    <oleObject progId="Figura do Microsoft Photo Editor 3.0" shapeId="2877" r:id="rId831"/>
    <oleObject progId="Figura do Microsoft Photo Editor 3.0" shapeId="2878" r:id="rId832"/>
    <oleObject progId="Figura do Microsoft Photo Editor 3.0" shapeId="2879" r:id="rId833"/>
    <oleObject progId="Figura do Microsoft Photo Editor 3.0" shapeId="2880" r:id="rId834"/>
    <oleObject progId="Figura do Microsoft Photo Editor 3.0" shapeId="2881" r:id="rId835"/>
    <oleObject progId="Figura do Microsoft Photo Editor 3.0" shapeId="2882" r:id="rId836"/>
    <oleObject progId="Figura do Microsoft Photo Editor 3.0" shapeId="2883" r:id="rId837"/>
    <oleObject progId="Figura do Microsoft Photo Editor 3.0" shapeId="2884" r:id="rId838"/>
    <oleObject progId="Figura do Microsoft Photo Editor 3.0" shapeId="2885" r:id="rId839"/>
    <oleObject progId="Figura do Microsoft Photo Editor 3.0" shapeId="2886" r:id="rId840"/>
    <oleObject progId="Figura do Microsoft Photo Editor 3.0" shapeId="2887" r:id="rId841"/>
    <oleObject progId="Figura do Microsoft Photo Editor 3.0" shapeId="2888" r:id="rId842"/>
    <oleObject progId="Figura do Microsoft Photo Editor 3.0" shapeId="2889" r:id="rId843"/>
    <oleObject progId="Figura do Microsoft Photo Editor 3.0" shapeId="2890" r:id="rId844"/>
    <oleObject progId="Figura do Microsoft Photo Editor 3.0" shapeId="2891" r:id="rId845"/>
    <oleObject progId="Figura do Microsoft Photo Editor 3.0" shapeId="2892" r:id="rId846"/>
    <oleObject progId="Figura do Microsoft Photo Editor 3.0" shapeId="2893" r:id="rId847"/>
    <oleObject progId="Figura do Microsoft Photo Editor 3.0" shapeId="2894" r:id="rId848"/>
    <oleObject progId="Figura do Microsoft Photo Editor 3.0" shapeId="2895" r:id="rId849"/>
    <oleObject progId="Figura do Microsoft Photo Editor 3.0" shapeId="2896" r:id="rId850"/>
    <oleObject progId="Figura do Microsoft Photo Editor 3.0" shapeId="2897" r:id="rId851"/>
    <oleObject progId="Figura do Microsoft Photo Editor 3.0" shapeId="2898" r:id="rId852"/>
    <oleObject progId="Figura do Microsoft Photo Editor 3.0" shapeId="2899" r:id="rId853"/>
    <oleObject progId="Figura do Microsoft Photo Editor 3.0" shapeId="2900" r:id="rId854"/>
    <oleObject progId="Figura do Microsoft Photo Editor 3.0" shapeId="2901" r:id="rId855"/>
    <oleObject progId="Figura do Microsoft Photo Editor 3.0" shapeId="2902" r:id="rId856"/>
    <oleObject progId="Figura do Microsoft Photo Editor 3.0" shapeId="2903" r:id="rId857"/>
    <oleObject progId="Figura do Microsoft Photo Editor 3.0" shapeId="2904" r:id="rId858"/>
    <oleObject progId="Figura do Microsoft Photo Editor 3.0" shapeId="2905" r:id="rId859"/>
    <oleObject progId="Figura do Microsoft Photo Editor 3.0" shapeId="2906" r:id="rId860"/>
    <oleObject progId="Figura do Microsoft Photo Editor 3.0" shapeId="2907" r:id="rId861"/>
    <oleObject progId="Figura do Microsoft Photo Editor 3.0" shapeId="2908" r:id="rId862"/>
    <oleObject progId="Figura do Microsoft Photo Editor 3.0" shapeId="2909" r:id="rId863"/>
    <oleObject progId="Figura do Microsoft Photo Editor 3.0" shapeId="2910" r:id="rId864"/>
    <oleObject progId="Figura do Microsoft Photo Editor 3.0" shapeId="2911" r:id="rId865"/>
    <oleObject progId="Figura do Microsoft Photo Editor 3.0" shapeId="2912" r:id="rId866"/>
    <oleObject progId="Figura do Microsoft Photo Editor 3.0" shapeId="2913" r:id="rId867"/>
    <oleObject progId="Figura do Microsoft Photo Editor 3.0" shapeId="2914" r:id="rId868"/>
    <oleObject progId="Figura do Microsoft Photo Editor 3.0" shapeId="2915" r:id="rId869"/>
    <oleObject progId="Figura do Microsoft Photo Editor 3.0" shapeId="2916" r:id="rId870"/>
    <oleObject progId="Figura do Microsoft Photo Editor 3.0" shapeId="2917" r:id="rId871"/>
    <oleObject progId="Figura do Microsoft Photo Editor 3.0" shapeId="2918" r:id="rId872"/>
    <oleObject progId="Figura do Microsoft Photo Editor 3.0" shapeId="2919" r:id="rId873"/>
    <oleObject progId="Figura do Microsoft Photo Editor 3.0" shapeId="2920" r:id="rId874"/>
    <oleObject progId="Figura do Microsoft Photo Editor 3.0" shapeId="2921" r:id="rId875"/>
    <oleObject progId="Figura do Microsoft Photo Editor 3.0" shapeId="2922" r:id="rId876"/>
    <oleObject progId="Figura do Microsoft Photo Editor 3.0" shapeId="2923" r:id="rId877"/>
    <oleObject progId="Figura do Microsoft Photo Editor 3.0" shapeId="2924" r:id="rId878"/>
    <oleObject progId="Figura do Microsoft Photo Editor 3.0" shapeId="2925" r:id="rId879"/>
    <oleObject progId="Figura do Microsoft Photo Editor 3.0" shapeId="2926" r:id="rId880"/>
    <oleObject progId="Figura do Microsoft Photo Editor 3.0" shapeId="2927" r:id="rId881"/>
    <oleObject progId="Figura do Microsoft Photo Editor 3.0" shapeId="2928" r:id="rId882"/>
    <oleObject progId="Figura do Microsoft Photo Editor 3.0" shapeId="2929" r:id="rId883"/>
    <oleObject progId="Figura do Microsoft Photo Editor 3.0" shapeId="2930" r:id="rId884"/>
    <oleObject progId="Figura do Microsoft Photo Editor 3.0" shapeId="2931" r:id="rId885"/>
    <oleObject progId="Figura do Microsoft Photo Editor 3.0" shapeId="2932" r:id="rId886"/>
    <oleObject progId="Figura do Microsoft Photo Editor 3.0" shapeId="2933" r:id="rId887"/>
    <oleObject progId="Figura do Microsoft Photo Editor 3.0" shapeId="2934" r:id="rId888"/>
    <oleObject progId="Figura do Microsoft Photo Editor 3.0" shapeId="2935" r:id="rId889"/>
    <oleObject progId="Figura do Microsoft Photo Editor 3.0" shapeId="2936" r:id="rId890"/>
    <oleObject progId="Figura do Microsoft Photo Editor 3.0" shapeId="2937" r:id="rId891"/>
    <oleObject progId="Figura do Microsoft Photo Editor 3.0" shapeId="2938" r:id="rId892"/>
    <oleObject progId="Figura do Microsoft Photo Editor 3.0" shapeId="2939" r:id="rId893"/>
    <oleObject progId="Figura do Microsoft Photo Editor 3.0" shapeId="2940" r:id="rId894"/>
    <oleObject progId="Figura do Microsoft Photo Editor 3.0" shapeId="2941" r:id="rId895"/>
    <oleObject progId="Figura do Microsoft Photo Editor 3.0" shapeId="2942" r:id="rId896"/>
    <oleObject progId="Figura do Microsoft Photo Editor 3.0" shapeId="2943" r:id="rId897"/>
    <oleObject progId="Figura do Microsoft Photo Editor 3.0" shapeId="2944" r:id="rId898"/>
    <oleObject progId="Figura do Microsoft Photo Editor 3.0" shapeId="2945" r:id="rId899"/>
    <oleObject progId="Figura do Microsoft Photo Editor 3.0" shapeId="2946" r:id="rId900"/>
    <oleObject progId="Figura do Microsoft Photo Editor 3.0" shapeId="2947" r:id="rId901"/>
    <oleObject progId="Figura do Microsoft Photo Editor 3.0" shapeId="2948" r:id="rId902"/>
    <oleObject progId="Figura do Microsoft Photo Editor 3.0" shapeId="2949" r:id="rId903"/>
    <oleObject progId="Figura do Microsoft Photo Editor 3.0" shapeId="2950" r:id="rId904"/>
    <oleObject progId="Figura do Microsoft Photo Editor 3.0" shapeId="2951" r:id="rId905"/>
    <oleObject progId="Figura do Microsoft Photo Editor 3.0" shapeId="2952" r:id="rId906"/>
    <oleObject progId="Figura do Microsoft Photo Editor 3.0" shapeId="2953" r:id="rId907"/>
    <oleObject progId="Figura do Microsoft Photo Editor 3.0" shapeId="2954" r:id="rId908"/>
    <oleObject progId="Figura do Microsoft Photo Editor 3.0" shapeId="2955" r:id="rId909"/>
    <oleObject progId="Figura do Microsoft Photo Editor 3.0" shapeId="2956" r:id="rId910"/>
    <oleObject progId="Figura do Microsoft Photo Editor 3.0" shapeId="2957" r:id="rId911"/>
    <oleObject progId="Figura do Microsoft Photo Editor 3.0" shapeId="2958" r:id="rId912"/>
    <oleObject progId="Figura do Microsoft Photo Editor 3.0" shapeId="2959" r:id="rId913"/>
    <oleObject progId="Figura do Microsoft Photo Editor 3.0" shapeId="2960" r:id="rId914"/>
    <oleObject progId="Figura do Microsoft Photo Editor 3.0" shapeId="2961" r:id="rId915"/>
    <oleObject progId="Figura do Microsoft Photo Editor 3.0" shapeId="2962" r:id="rId916"/>
    <oleObject progId="Figura do Microsoft Photo Editor 3.0" shapeId="2963" r:id="rId917"/>
    <oleObject progId="Figura do Microsoft Photo Editor 3.0" shapeId="2964" r:id="rId918"/>
    <oleObject progId="Figura do Microsoft Photo Editor 3.0" shapeId="2965" r:id="rId919"/>
    <oleObject progId="Figura do Microsoft Photo Editor 3.0" shapeId="2966" r:id="rId920"/>
    <oleObject progId="Figura do Microsoft Photo Editor 3.0" shapeId="2967" r:id="rId921"/>
    <oleObject progId="Figura do Microsoft Photo Editor 3.0" shapeId="2968" r:id="rId922"/>
    <oleObject progId="Figura do Microsoft Photo Editor 3.0" shapeId="2969" r:id="rId923"/>
    <oleObject progId="Figura do Microsoft Photo Editor 3.0" shapeId="2970" r:id="rId924"/>
    <oleObject progId="Figura do Microsoft Photo Editor 3.0" shapeId="2971" r:id="rId925"/>
    <oleObject progId="Figura do Microsoft Photo Editor 3.0" shapeId="2972" r:id="rId926"/>
    <oleObject progId="Figura do Microsoft Photo Editor 3.0" shapeId="2973" r:id="rId927"/>
    <oleObject progId="Figura do Microsoft Photo Editor 3.0" shapeId="2974" r:id="rId928"/>
    <oleObject progId="Figura do Microsoft Photo Editor 3.0" shapeId="2975" r:id="rId929"/>
    <oleObject progId="Figura do Microsoft Photo Editor 3.0" shapeId="2976" r:id="rId930"/>
    <oleObject progId="Figura do Microsoft Photo Editor 3.0" shapeId="2977" r:id="rId931"/>
    <oleObject progId="Figura do Microsoft Photo Editor 3.0" shapeId="2978" r:id="rId932"/>
    <oleObject progId="Figura do Microsoft Photo Editor 3.0" shapeId="2979" r:id="rId933"/>
    <oleObject progId="Figura do Microsoft Photo Editor 3.0" shapeId="2980" r:id="rId934"/>
    <oleObject progId="Figura do Microsoft Photo Editor 3.0" shapeId="2981" r:id="rId935"/>
    <oleObject progId="Figura do Microsoft Photo Editor 3.0" shapeId="2982" r:id="rId936"/>
    <oleObject progId="Figura do Microsoft Photo Editor 3.0" shapeId="2983" r:id="rId937"/>
    <oleObject progId="Figura do Microsoft Photo Editor 3.0" shapeId="2984" r:id="rId938"/>
    <oleObject progId="Figura do Microsoft Photo Editor 3.0" shapeId="2985" r:id="rId939"/>
    <oleObject progId="Figura do Microsoft Photo Editor 3.0" shapeId="2986" r:id="rId940"/>
    <oleObject progId="Figura do Microsoft Photo Editor 3.0" shapeId="2987" r:id="rId941"/>
    <oleObject progId="Figura do Microsoft Photo Editor 3.0" shapeId="2988" r:id="rId942"/>
    <oleObject progId="Figura do Microsoft Photo Editor 3.0" shapeId="2989" r:id="rId943"/>
    <oleObject progId="Figura do Microsoft Photo Editor 3.0" shapeId="2990" r:id="rId944"/>
    <oleObject progId="Figura do Microsoft Photo Editor 3.0" shapeId="2991" r:id="rId945"/>
    <oleObject progId="Figura do Microsoft Photo Editor 3.0" shapeId="2992" r:id="rId946"/>
    <oleObject progId="Figura do Microsoft Photo Editor 3.0" shapeId="2993" r:id="rId947"/>
    <oleObject progId="Figura do Microsoft Photo Editor 3.0" shapeId="2994" r:id="rId948"/>
    <oleObject progId="Figura do Microsoft Photo Editor 3.0" shapeId="2995" r:id="rId949"/>
    <oleObject progId="Figura do Microsoft Photo Editor 3.0" shapeId="2996" r:id="rId950"/>
    <oleObject progId="Figura do Microsoft Photo Editor 3.0" shapeId="2997" r:id="rId951"/>
    <oleObject progId="Figura do Microsoft Photo Editor 3.0" shapeId="2998" r:id="rId952"/>
    <oleObject progId="Figura do Microsoft Photo Editor 3.0" shapeId="2999" r:id="rId953"/>
    <oleObject progId="Figura do Microsoft Photo Editor 3.0" shapeId="3000" r:id="rId954"/>
    <oleObject progId="Figura do Microsoft Photo Editor 3.0" shapeId="3001" r:id="rId955"/>
    <oleObject progId="Figura do Microsoft Photo Editor 3.0" shapeId="3002" r:id="rId956"/>
    <oleObject progId="Figura do Microsoft Photo Editor 3.0" shapeId="3003" r:id="rId957"/>
    <oleObject progId="Figura do Microsoft Photo Editor 3.0" shapeId="3004" r:id="rId958"/>
    <oleObject progId="Figura do Microsoft Photo Editor 3.0" shapeId="3005" r:id="rId959"/>
    <oleObject progId="Figura do Microsoft Photo Editor 3.0" shapeId="3006" r:id="rId960"/>
    <oleObject progId="Figura do Microsoft Photo Editor 3.0" shapeId="3007" r:id="rId961"/>
    <oleObject progId="Figura do Microsoft Photo Editor 3.0" shapeId="3008" r:id="rId962"/>
    <oleObject progId="Figura do Microsoft Photo Editor 3.0" shapeId="3009" r:id="rId963"/>
    <oleObject progId="Figura do Microsoft Photo Editor 3.0" shapeId="3010" r:id="rId964"/>
    <oleObject progId="Figura do Microsoft Photo Editor 3.0" shapeId="3011" r:id="rId965"/>
    <oleObject progId="Figura do Microsoft Photo Editor 3.0" shapeId="3012" r:id="rId966"/>
    <oleObject progId="Figura do Microsoft Photo Editor 3.0" shapeId="3013" r:id="rId967"/>
    <oleObject progId="Figura do Microsoft Photo Editor 3.0" shapeId="3014" r:id="rId968"/>
    <oleObject progId="Figura do Microsoft Photo Editor 3.0" shapeId="3015" r:id="rId969"/>
    <oleObject progId="Figura do Microsoft Photo Editor 3.0" shapeId="3016" r:id="rId970"/>
    <oleObject progId="Figura do Microsoft Photo Editor 3.0" shapeId="3017" r:id="rId971"/>
    <oleObject progId="Figura do Microsoft Photo Editor 3.0" shapeId="3018" r:id="rId972"/>
    <oleObject progId="Figura do Microsoft Photo Editor 3.0" shapeId="3019" r:id="rId973"/>
    <oleObject progId="Figura do Microsoft Photo Editor 3.0" shapeId="3020" r:id="rId974"/>
    <oleObject progId="Figura do Microsoft Photo Editor 3.0" shapeId="3021" r:id="rId975"/>
    <oleObject progId="Figura do Microsoft Photo Editor 3.0" shapeId="3022" r:id="rId976"/>
    <oleObject progId="Figura do Microsoft Photo Editor 3.0" shapeId="3023" r:id="rId977"/>
    <oleObject progId="Figura do Microsoft Photo Editor 3.0" shapeId="3024" r:id="rId978"/>
    <oleObject progId="Figura do Microsoft Photo Editor 3.0" shapeId="3025" r:id="rId979"/>
    <oleObject progId="Figura do Microsoft Photo Editor 3.0" shapeId="3026" r:id="rId980"/>
    <oleObject progId="Figura do Microsoft Photo Editor 3.0" shapeId="3027" r:id="rId981"/>
    <oleObject progId="Figura do Microsoft Photo Editor 3.0" shapeId="3028" r:id="rId982"/>
    <oleObject progId="Figura do Microsoft Photo Editor 3.0" shapeId="3029" r:id="rId983"/>
    <oleObject progId="Figura do Microsoft Photo Editor 3.0" shapeId="3030" r:id="rId984"/>
    <oleObject progId="Figura do Microsoft Photo Editor 3.0" shapeId="3031" r:id="rId985"/>
    <oleObject progId="Figura do Microsoft Photo Editor 3.0" shapeId="3032" r:id="rId986"/>
    <oleObject progId="Figura do Microsoft Photo Editor 3.0" shapeId="3033" r:id="rId987"/>
    <oleObject progId="Figura do Microsoft Photo Editor 3.0" shapeId="3034" r:id="rId988"/>
    <oleObject progId="Figura do Microsoft Photo Editor 3.0" shapeId="3035" r:id="rId989"/>
    <oleObject progId="Figura do Microsoft Photo Editor 3.0" shapeId="3036" r:id="rId990"/>
    <oleObject progId="Figura do Microsoft Photo Editor 3.0" shapeId="3037" r:id="rId991"/>
    <oleObject progId="Figura do Microsoft Photo Editor 3.0" shapeId="3038" r:id="rId992"/>
    <oleObject progId="Figura do Microsoft Photo Editor 3.0" shapeId="3039" r:id="rId993"/>
    <oleObject progId="Figura do Microsoft Photo Editor 3.0" shapeId="3040" r:id="rId994"/>
    <oleObject progId="Figura do Microsoft Photo Editor 3.0" shapeId="3041" r:id="rId995"/>
    <oleObject progId="Figura do Microsoft Photo Editor 3.0" shapeId="3042" r:id="rId996"/>
    <oleObject progId="Figura do Microsoft Photo Editor 3.0" shapeId="3043" r:id="rId997"/>
    <oleObject progId="Figura do Microsoft Photo Editor 3.0" shapeId="3044" r:id="rId998"/>
    <oleObject progId="Figura do Microsoft Photo Editor 3.0" shapeId="3045" r:id="rId999"/>
    <oleObject progId="Figura do Microsoft Photo Editor 3.0" shapeId="3046" r:id="rId1000"/>
    <oleObject progId="Figura do Microsoft Photo Editor 3.0" shapeId="3047" r:id="rId1001"/>
    <oleObject progId="Figura do Microsoft Photo Editor 3.0" shapeId="3048" r:id="rId1002"/>
    <oleObject progId="Figura do Microsoft Photo Editor 3.0" shapeId="3049" r:id="rId1003"/>
    <oleObject progId="Figura do Microsoft Photo Editor 3.0" shapeId="3050" r:id="rId1004"/>
    <oleObject progId="Figura do Microsoft Photo Editor 3.0" shapeId="3051" r:id="rId1005"/>
    <oleObject progId="Figura do Microsoft Photo Editor 3.0" shapeId="3052" r:id="rId1006"/>
    <oleObject progId="Figura do Microsoft Photo Editor 3.0" shapeId="3053" r:id="rId1007"/>
    <oleObject progId="Figura do Microsoft Photo Editor 3.0" shapeId="3054" r:id="rId1008"/>
    <oleObject progId="Figura do Microsoft Photo Editor 3.0" shapeId="3055" r:id="rId1009"/>
    <oleObject progId="Figura do Microsoft Photo Editor 3.0" shapeId="3056" r:id="rId1010"/>
    <oleObject progId="Figura do Microsoft Photo Editor 3.0" shapeId="3057" r:id="rId1011"/>
    <oleObject progId="Figura do Microsoft Photo Editor 3.0" shapeId="3058" r:id="rId1012"/>
    <oleObject progId="Figura do Microsoft Photo Editor 3.0" shapeId="3059" r:id="rId1013"/>
    <oleObject progId="Figura do Microsoft Photo Editor 3.0" shapeId="3060" r:id="rId1014"/>
    <oleObject progId="Figura do Microsoft Photo Editor 3.0" shapeId="3061" r:id="rId1015"/>
    <oleObject progId="Figura do Microsoft Photo Editor 3.0" shapeId="3062" r:id="rId1016"/>
    <oleObject progId="Figura do Microsoft Photo Editor 3.0" shapeId="3063" r:id="rId1017"/>
    <oleObject progId="Figura do Microsoft Photo Editor 3.0" shapeId="3064" r:id="rId1018"/>
    <oleObject progId="Figura do Microsoft Photo Editor 3.0" shapeId="3065" r:id="rId1019"/>
    <oleObject progId="Figura do Microsoft Photo Editor 3.0" shapeId="3066" r:id="rId1020"/>
    <oleObject progId="Figura do Microsoft Photo Editor 3.0" shapeId="3067" r:id="rId1021"/>
    <oleObject progId="Figura do Microsoft Photo Editor 3.0" shapeId="3068" r:id="rId1022"/>
    <oleObject progId="Figura do Microsoft Photo Editor 3.0" shapeId="3069" r:id="rId1023"/>
    <oleObject progId="Figura do Microsoft Photo Editor 3.0" shapeId="3070" r:id="rId1024"/>
    <oleObject progId="Figura do Microsoft Photo Editor 3.0" shapeId="3071" r:id="rId1025"/>
    <oleObject progId="Figura do Microsoft Photo Editor 3.0" shapeId="3072" r:id="rId1026"/>
  </oleObjects>
</worksheet>
</file>

<file path=xl/worksheets/sheet3.xml><?xml version="1.0" encoding="utf-8"?>
<worksheet xmlns="http://schemas.openxmlformats.org/spreadsheetml/2006/main" xmlns:r="http://schemas.openxmlformats.org/officeDocument/2006/relationships">
  <dimension ref="A1:I321"/>
  <sheetViews>
    <sheetView topLeftCell="A34" workbookViewId="0">
      <selection activeCell="C14" sqref="C14:E14"/>
    </sheetView>
  </sheetViews>
  <sheetFormatPr defaultRowHeight="15"/>
  <cols>
    <col min="2" max="2" width="11.140625" customWidth="1"/>
    <col min="3" max="3" width="3.28515625" customWidth="1"/>
    <col min="4" max="4" width="22.5703125" customWidth="1"/>
    <col min="5" max="5" width="20.42578125" customWidth="1"/>
    <col min="6" max="6" width="6" customWidth="1"/>
    <col min="7" max="7" width="10.5703125" customWidth="1"/>
    <col min="8" max="8" width="10.85546875" customWidth="1"/>
    <col min="9" max="9" width="13.140625" customWidth="1"/>
  </cols>
  <sheetData>
    <row r="1" spans="1:9">
      <c r="B1" s="708"/>
      <c r="C1" s="709"/>
      <c r="D1" s="714" t="s">
        <v>0</v>
      </c>
      <c r="E1" s="715"/>
      <c r="F1" s="715"/>
      <c r="G1" s="716"/>
      <c r="H1" s="723" t="s">
        <v>1</v>
      </c>
      <c r="I1" s="724"/>
    </row>
    <row r="2" spans="1:9" ht="15.75" thickBot="1">
      <c r="B2" s="710"/>
      <c r="C2" s="711"/>
      <c r="D2" s="717"/>
      <c r="E2" s="718"/>
      <c r="F2" s="718"/>
      <c r="G2" s="719"/>
      <c r="H2" s="725" t="s">
        <v>2</v>
      </c>
      <c r="I2" s="726"/>
    </row>
    <row r="3" spans="1:9">
      <c r="B3" s="710"/>
      <c r="C3" s="711"/>
      <c r="D3" s="717"/>
      <c r="E3" s="718"/>
      <c r="F3" s="718"/>
      <c r="G3" s="719"/>
      <c r="H3" s="1" t="s">
        <v>3</v>
      </c>
      <c r="I3" s="1" t="s">
        <v>4</v>
      </c>
    </row>
    <row r="4" spans="1:9" ht="15.75" thickBot="1">
      <c r="B4" s="712"/>
      <c r="C4" s="713"/>
      <c r="D4" s="720"/>
      <c r="E4" s="721"/>
      <c r="F4" s="721"/>
      <c r="G4" s="722"/>
      <c r="H4" s="2" t="s">
        <v>5</v>
      </c>
      <c r="I4" s="2" t="s">
        <v>6</v>
      </c>
    </row>
    <row r="5" spans="1:9" ht="15.75" thickBot="1">
      <c r="B5" s="3"/>
      <c r="C5" s="4" t="s">
        <v>7</v>
      </c>
      <c r="D5" s="4"/>
      <c r="E5" s="4"/>
      <c r="F5" s="4"/>
      <c r="G5" s="3"/>
      <c r="H5" s="3"/>
      <c r="I5" s="3"/>
    </row>
    <row r="6" spans="1:9">
      <c r="B6" s="734" t="s">
        <v>8</v>
      </c>
      <c r="C6" s="735"/>
      <c r="D6" s="735"/>
      <c r="E6" s="736"/>
      <c r="F6" s="737" t="s">
        <v>9</v>
      </c>
      <c r="G6" s="738"/>
      <c r="H6" s="738"/>
      <c r="I6" s="739"/>
    </row>
    <row r="7" spans="1:9">
      <c r="B7" s="740" t="s">
        <v>981</v>
      </c>
      <c r="C7" s="741"/>
      <c r="D7" s="741"/>
      <c r="E7" s="742"/>
      <c r="F7" s="743" t="s">
        <v>2009</v>
      </c>
      <c r="G7" s="744"/>
      <c r="H7" s="744"/>
      <c r="I7" s="745"/>
    </row>
    <row r="8" spans="1:9">
      <c r="B8" s="746" t="s">
        <v>11</v>
      </c>
      <c r="C8" s="747"/>
      <c r="D8" s="747"/>
      <c r="E8" s="747"/>
      <c r="F8" s="747"/>
      <c r="G8" s="748"/>
      <c r="H8" s="5" t="s">
        <v>12</v>
      </c>
      <c r="I8" s="14" t="s">
        <v>3</v>
      </c>
    </row>
    <row r="9" spans="1:9" ht="15.75" thickBot="1">
      <c r="B9" s="728" t="s">
        <v>983</v>
      </c>
      <c r="C9" s="729"/>
      <c r="D9" s="729"/>
      <c r="E9" s="729"/>
      <c r="F9" s="729"/>
      <c r="G9" s="730"/>
      <c r="H9" s="6" t="s">
        <v>974</v>
      </c>
      <c r="I9" s="15" t="s">
        <v>13</v>
      </c>
    </row>
    <row r="10" spans="1:9" ht="15.75" thickBot="1">
      <c r="B10" s="3"/>
      <c r="C10" s="7"/>
      <c r="D10" s="7"/>
      <c r="E10" s="7"/>
      <c r="F10" s="7"/>
      <c r="G10" s="7"/>
      <c r="H10" s="7"/>
      <c r="I10" s="7"/>
    </row>
    <row r="11" spans="1:9" ht="27.75" thickBot="1">
      <c r="A11" s="11" t="s">
        <v>20</v>
      </c>
      <c r="B11" s="8" t="s">
        <v>14</v>
      </c>
      <c r="C11" s="731" t="s">
        <v>15</v>
      </c>
      <c r="D11" s="732"/>
      <c r="E11" s="733"/>
      <c r="F11" s="12" t="s">
        <v>16</v>
      </c>
      <c r="G11" s="9" t="s">
        <v>17</v>
      </c>
      <c r="H11" s="10" t="s">
        <v>18</v>
      </c>
      <c r="I11" s="20" t="s">
        <v>19</v>
      </c>
    </row>
    <row r="12" spans="1:9" s="380" customFormat="1">
      <c r="A12" s="637"/>
      <c r="B12" s="417"/>
      <c r="C12" s="944" t="s">
        <v>2008</v>
      </c>
      <c r="D12" s="945"/>
      <c r="E12" s="945"/>
      <c r="F12" s="418"/>
      <c r="G12" s="419"/>
      <c r="H12" s="419"/>
      <c r="I12" s="638"/>
    </row>
    <row r="13" spans="1:9" s="380" customFormat="1" ht="15" customHeight="1">
      <c r="A13" s="639"/>
      <c r="B13" s="383">
        <v>2</v>
      </c>
      <c r="C13" s="939" t="s">
        <v>1777</v>
      </c>
      <c r="D13" s="940"/>
      <c r="E13" s="941"/>
      <c r="F13" s="383"/>
      <c r="G13" s="415"/>
      <c r="H13" s="415"/>
      <c r="I13" s="640">
        <f>I15</f>
        <v>12.03</v>
      </c>
    </row>
    <row r="14" spans="1:9" s="380" customFormat="1" ht="38.25">
      <c r="A14" s="641" t="s">
        <v>1555</v>
      </c>
      <c r="B14" s="387" t="s">
        <v>45</v>
      </c>
      <c r="C14" s="809" t="s">
        <v>1778</v>
      </c>
      <c r="D14" s="932" t="s">
        <v>1778</v>
      </c>
      <c r="E14" s="932" t="s">
        <v>1778</v>
      </c>
      <c r="F14" s="16" t="s">
        <v>956</v>
      </c>
      <c r="G14" s="404">
        <v>0.21</v>
      </c>
      <c r="H14" s="405">
        <v>57.3</v>
      </c>
      <c r="I14" s="382">
        <f>ROUND(G14*H14,2)</f>
        <v>12.03</v>
      </c>
    </row>
    <row r="15" spans="1:9" s="380" customFormat="1">
      <c r="A15" s="642"/>
      <c r="B15" s="385"/>
      <c r="C15" s="942" t="s">
        <v>1776</v>
      </c>
      <c r="D15" s="943" t="s">
        <v>1776</v>
      </c>
      <c r="E15" s="943" t="s">
        <v>1776</v>
      </c>
      <c r="F15" s="413"/>
      <c r="G15" s="414" t="s">
        <v>204</v>
      </c>
      <c r="H15" s="414"/>
      <c r="I15" s="62">
        <f>I14</f>
        <v>12.03</v>
      </c>
    </row>
    <row r="16" spans="1:9" s="380" customFormat="1">
      <c r="A16" s="639"/>
      <c r="B16" s="383">
        <v>3</v>
      </c>
      <c r="C16" s="939" t="s">
        <v>1779</v>
      </c>
      <c r="D16" s="940" t="s">
        <v>1779</v>
      </c>
      <c r="E16" s="941" t="s">
        <v>1779</v>
      </c>
      <c r="F16" s="383"/>
      <c r="G16" s="415"/>
      <c r="H16" s="415"/>
      <c r="I16" s="640">
        <f>I18</f>
        <v>1263.5999999999999</v>
      </c>
    </row>
    <row r="17" spans="1:9" s="380" customFormat="1" ht="31.5" customHeight="1">
      <c r="A17" s="643" t="s">
        <v>184</v>
      </c>
      <c r="B17" s="386" t="s">
        <v>55</v>
      </c>
      <c r="C17" s="809" t="s">
        <v>57</v>
      </c>
      <c r="D17" s="932" t="s">
        <v>57</v>
      </c>
      <c r="E17" s="932" t="s">
        <v>57</v>
      </c>
      <c r="F17" s="16" t="s">
        <v>956</v>
      </c>
      <c r="G17" s="404">
        <v>15.600000000000023</v>
      </c>
      <c r="H17" s="405">
        <v>81</v>
      </c>
      <c r="I17" s="381">
        <f t="shared" ref="I17:I33" si="0">ROUND(G17*H17,2)</f>
        <v>1263.5999999999999</v>
      </c>
    </row>
    <row r="18" spans="1:9" s="380" customFormat="1">
      <c r="A18" s="642"/>
      <c r="B18" s="385"/>
      <c r="C18" s="942" t="s">
        <v>1776</v>
      </c>
      <c r="D18" s="943" t="s">
        <v>1776</v>
      </c>
      <c r="E18" s="943" t="s">
        <v>1776</v>
      </c>
      <c r="F18" s="413"/>
      <c r="G18" s="414" t="s">
        <v>204</v>
      </c>
      <c r="H18" s="414" t="s">
        <v>204</v>
      </c>
      <c r="I18" s="62">
        <f>I17</f>
        <v>1263.5999999999999</v>
      </c>
    </row>
    <row r="19" spans="1:9" s="380" customFormat="1">
      <c r="A19" s="639"/>
      <c r="B19" s="383">
        <v>4</v>
      </c>
      <c r="C19" s="939" t="s">
        <v>1780</v>
      </c>
      <c r="D19" s="940" t="s">
        <v>1780</v>
      </c>
      <c r="E19" s="941" t="s">
        <v>1780</v>
      </c>
      <c r="F19" s="383"/>
      <c r="G19" s="415"/>
      <c r="H19" s="415"/>
      <c r="I19" s="640">
        <f>I21+I24+I29</f>
        <v>10457.58</v>
      </c>
    </row>
    <row r="20" spans="1:9" s="380" customFormat="1">
      <c r="A20" s="643" t="s">
        <v>744</v>
      </c>
      <c r="B20" s="386" t="s">
        <v>75</v>
      </c>
      <c r="C20" s="809" t="s">
        <v>1781</v>
      </c>
      <c r="D20" s="932" t="s">
        <v>1781</v>
      </c>
      <c r="E20" s="932" t="s">
        <v>1781</v>
      </c>
      <c r="F20" s="16" t="s">
        <v>956</v>
      </c>
      <c r="G20" s="402">
        <v>5.3204269328657574</v>
      </c>
      <c r="H20" s="403">
        <v>41.33</v>
      </c>
      <c r="I20" s="381">
        <f t="shared" si="0"/>
        <v>219.89</v>
      </c>
    </row>
    <row r="21" spans="1:9" s="380" customFormat="1">
      <c r="A21" s="642"/>
      <c r="B21" s="385"/>
      <c r="C21" s="705" t="s">
        <v>1776</v>
      </c>
      <c r="D21" s="706" t="s">
        <v>1776</v>
      </c>
      <c r="E21" s="706" t="s">
        <v>1776</v>
      </c>
      <c r="F21" s="409"/>
      <c r="G21" s="41"/>
      <c r="H21" s="41"/>
      <c r="I21" s="62">
        <f>I20</f>
        <v>219.89</v>
      </c>
    </row>
    <row r="22" spans="1:9" s="380" customFormat="1">
      <c r="A22" s="643"/>
      <c r="B22" s="386" t="s">
        <v>139</v>
      </c>
      <c r="C22" s="933" t="s">
        <v>770</v>
      </c>
      <c r="D22" s="934"/>
      <c r="E22" s="934"/>
      <c r="F22" s="395" t="s">
        <v>204</v>
      </c>
      <c r="G22" s="406"/>
      <c r="H22" s="406"/>
      <c r="I22" s="381"/>
    </row>
    <row r="23" spans="1:9" s="380" customFormat="1">
      <c r="A23" s="16" t="s">
        <v>1556</v>
      </c>
      <c r="B23" s="386" t="s">
        <v>141</v>
      </c>
      <c r="C23" s="809" t="s">
        <v>1783</v>
      </c>
      <c r="D23" s="932" t="s">
        <v>1783</v>
      </c>
      <c r="E23" s="932" t="s">
        <v>1783</v>
      </c>
      <c r="F23" s="16" t="s">
        <v>954</v>
      </c>
      <c r="G23" s="404">
        <v>4</v>
      </c>
      <c r="H23" s="405">
        <v>2378.81</v>
      </c>
      <c r="I23" s="381">
        <f t="shared" si="0"/>
        <v>9515.24</v>
      </c>
    </row>
    <row r="24" spans="1:9" s="380" customFormat="1">
      <c r="A24" s="642"/>
      <c r="B24" s="385"/>
      <c r="C24" s="705" t="s">
        <v>1776</v>
      </c>
      <c r="D24" s="706" t="s">
        <v>1776</v>
      </c>
      <c r="E24" s="706" t="s">
        <v>1776</v>
      </c>
      <c r="F24" s="409"/>
      <c r="G24" s="41" t="s">
        <v>204</v>
      </c>
      <c r="H24" s="41"/>
      <c r="I24" s="62">
        <f>I23</f>
        <v>9515.24</v>
      </c>
    </row>
    <row r="25" spans="1:9" s="380" customFormat="1">
      <c r="A25" s="643"/>
      <c r="B25" s="386" t="s">
        <v>145</v>
      </c>
      <c r="C25" s="933" t="s">
        <v>1784</v>
      </c>
      <c r="D25" s="934"/>
      <c r="E25" s="934"/>
      <c r="F25" s="395"/>
      <c r="G25" s="402" t="s">
        <v>204</v>
      </c>
      <c r="H25" s="403"/>
      <c r="I25" s="381"/>
    </row>
    <row r="26" spans="1:9" s="380" customFormat="1">
      <c r="A26" s="643" t="s">
        <v>1557</v>
      </c>
      <c r="B26" s="386" t="s">
        <v>146</v>
      </c>
      <c r="C26" s="809" t="s">
        <v>1785</v>
      </c>
      <c r="D26" s="932" t="s">
        <v>1785</v>
      </c>
      <c r="E26" s="932" t="s">
        <v>1785</v>
      </c>
      <c r="F26" s="16" t="s">
        <v>955</v>
      </c>
      <c r="G26" s="406">
        <v>0.95999999999997954</v>
      </c>
      <c r="H26" s="406">
        <v>115.9</v>
      </c>
      <c r="I26" s="381">
        <f t="shared" si="0"/>
        <v>111.26</v>
      </c>
    </row>
    <row r="27" spans="1:9" s="380" customFormat="1">
      <c r="A27" s="643" t="s">
        <v>1558</v>
      </c>
      <c r="B27" s="386" t="s">
        <v>147</v>
      </c>
      <c r="C27" s="809" t="s">
        <v>1786</v>
      </c>
      <c r="D27" s="932" t="s">
        <v>1786</v>
      </c>
      <c r="E27" s="932" t="s">
        <v>1786</v>
      </c>
      <c r="F27" s="16" t="s">
        <v>955</v>
      </c>
      <c r="G27" s="406">
        <v>1.75</v>
      </c>
      <c r="H27" s="406">
        <v>140.53</v>
      </c>
      <c r="I27" s="381">
        <f t="shared" si="0"/>
        <v>245.93</v>
      </c>
    </row>
    <row r="28" spans="1:9" s="380" customFormat="1">
      <c r="A28" s="643" t="s">
        <v>1559</v>
      </c>
      <c r="B28" s="386" t="s">
        <v>148</v>
      </c>
      <c r="C28" s="809" t="s">
        <v>1787</v>
      </c>
      <c r="D28" s="932" t="s">
        <v>1787</v>
      </c>
      <c r="E28" s="932" t="s">
        <v>1787</v>
      </c>
      <c r="F28" s="16" t="s">
        <v>955</v>
      </c>
      <c r="G28" s="402">
        <v>0.93000000000000682</v>
      </c>
      <c r="H28" s="403">
        <v>392.75</v>
      </c>
      <c r="I28" s="381">
        <f t="shared" si="0"/>
        <v>365.26</v>
      </c>
    </row>
    <row r="29" spans="1:9" s="380" customFormat="1">
      <c r="A29" s="642"/>
      <c r="B29" s="385"/>
      <c r="C29" s="705" t="s">
        <v>1776</v>
      </c>
      <c r="D29" s="706" t="s">
        <v>1776</v>
      </c>
      <c r="E29" s="706" t="s">
        <v>1776</v>
      </c>
      <c r="F29" s="409"/>
      <c r="G29" s="41" t="s">
        <v>204</v>
      </c>
      <c r="H29" s="41"/>
      <c r="I29" s="62">
        <f>SUM(I26:I28)</f>
        <v>722.45</v>
      </c>
    </row>
    <row r="30" spans="1:9" s="380" customFormat="1">
      <c r="A30" s="639"/>
      <c r="B30" s="383">
        <v>5</v>
      </c>
      <c r="C30" s="939" t="s">
        <v>1788</v>
      </c>
      <c r="D30" s="940" t="s">
        <v>1788</v>
      </c>
      <c r="E30" s="941" t="s">
        <v>1788</v>
      </c>
      <c r="F30" s="383"/>
      <c r="G30" s="415" t="s">
        <v>204</v>
      </c>
      <c r="H30" s="415"/>
      <c r="I30" s="640">
        <f>I34+I38+I41+I52</f>
        <v>75677.41</v>
      </c>
    </row>
    <row r="31" spans="1:9" s="380" customFormat="1">
      <c r="A31" s="644"/>
      <c r="B31" s="384" t="s">
        <v>173</v>
      </c>
      <c r="C31" s="933" t="s">
        <v>1789</v>
      </c>
      <c r="D31" s="934" t="s">
        <v>1789</v>
      </c>
      <c r="E31" s="934" t="s">
        <v>1789</v>
      </c>
      <c r="F31" s="394"/>
      <c r="G31" s="406" t="s">
        <v>204</v>
      </c>
      <c r="H31" s="406"/>
      <c r="I31" s="381"/>
    </row>
    <row r="32" spans="1:9" s="380" customFormat="1">
      <c r="A32" s="644"/>
      <c r="B32" s="384" t="s">
        <v>175</v>
      </c>
      <c r="C32" s="933" t="s">
        <v>786</v>
      </c>
      <c r="D32" s="934" t="s">
        <v>786</v>
      </c>
      <c r="E32" s="934" t="s">
        <v>786</v>
      </c>
      <c r="F32" s="394"/>
      <c r="G32" s="402" t="s">
        <v>204</v>
      </c>
      <c r="H32" s="403"/>
      <c r="I32" s="381"/>
    </row>
    <row r="33" spans="1:9" s="380" customFormat="1">
      <c r="A33" s="644" t="s">
        <v>1561</v>
      </c>
      <c r="B33" s="384" t="s">
        <v>1560</v>
      </c>
      <c r="C33" s="809" t="s">
        <v>742</v>
      </c>
      <c r="D33" s="932" t="s">
        <v>742</v>
      </c>
      <c r="E33" s="932" t="s">
        <v>742</v>
      </c>
      <c r="F33" s="17" t="s">
        <v>955</v>
      </c>
      <c r="G33" s="402">
        <v>22710.04</v>
      </c>
      <c r="H33" s="403">
        <v>2.34</v>
      </c>
      <c r="I33" s="381">
        <f t="shared" si="0"/>
        <v>53141.49</v>
      </c>
    </row>
    <row r="34" spans="1:9" s="380" customFormat="1">
      <c r="A34" s="642"/>
      <c r="B34" s="385"/>
      <c r="C34" s="705" t="s">
        <v>1776</v>
      </c>
      <c r="D34" s="706" t="s">
        <v>1776</v>
      </c>
      <c r="E34" s="706" t="s">
        <v>1776</v>
      </c>
      <c r="F34" s="409"/>
      <c r="G34" s="41" t="s">
        <v>204</v>
      </c>
      <c r="H34" s="41"/>
      <c r="I34" s="62">
        <f>I33</f>
        <v>53141.49</v>
      </c>
    </row>
    <row r="35" spans="1:9" s="380" customFormat="1">
      <c r="A35" s="644"/>
      <c r="B35" s="384" t="s">
        <v>180</v>
      </c>
      <c r="C35" s="933" t="s">
        <v>798</v>
      </c>
      <c r="D35" s="934" t="s">
        <v>798</v>
      </c>
      <c r="E35" s="934" t="s">
        <v>798</v>
      </c>
      <c r="F35" s="394"/>
      <c r="G35" s="402"/>
      <c r="H35" s="403"/>
      <c r="I35" s="381">
        <f t="shared" ref="I35:I50" si="1">ROUND(G35*H35,2)</f>
        <v>0</v>
      </c>
    </row>
    <row r="36" spans="1:9" s="380" customFormat="1">
      <c r="A36" s="643"/>
      <c r="B36" s="386" t="s">
        <v>1562</v>
      </c>
      <c r="C36" s="933" t="s">
        <v>1790</v>
      </c>
      <c r="D36" s="934" t="s">
        <v>1790</v>
      </c>
      <c r="E36" s="934" t="s">
        <v>1790</v>
      </c>
      <c r="F36" s="395"/>
      <c r="G36" s="402" t="s">
        <v>204</v>
      </c>
      <c r="H36" s="403"/>
      <c r="I36" s="381"/>
    </row>
    <row r="37" spans="1:9" s="380" customFormat="1">
      <c r="A37" s="643" t="s">
        <v>1564</v>
      </c>
      <c r="B37" s="386" t="s">
        <v>1563</v>
      </c>
      <c r="C37" s="809" t="s">
        <v>806</v>
      </c>
      <c r="D37" s="932" t="s">
        <v>806</v>
      </c>
      <c r="E37" s="932" t="s">
        <v>806</v>
      </c>
      <c r="F37" s="16" t="s">
        <v>955</v>
      </c>
      <c r="G37" s="402">
        <v>186.15999999999997</v>
      </c>
      <c r="H37" s="403">
        <v>49.49</v>
      </c>
      <c r="I37" s="381">
        <f t="shared" si="1"/>
        <v>9213.06</v>
      </c>
    </row>
    <row r="38" spans="1:9" s="380" customFormat="1">
      <c r="A38" s="642"/>
      <c r="B38" s="385"/>
      <c r="C38" s="705" t="s">
        <v>1776</v>
      </c>
      <c r="D38" s="706" t="s">
        <v>1776</v>
      </c>
      <c r="E38" s="706" t="s">
        <v>1776</v>
      </c>
      <c r="F38" s="409"/>
      <c r="G38" s="41" t="s">
        <v>204</v>
      </c>
      <c r="H38" s="41"/>
      <c r="I38" s="62">
        <f>I37</f>
        <v>9213.06</v>
      </c>
    </row>
    <row r="39" spans="1:9" s="380" customFormat="1">
      <c r="A39" s="643"/>
      <c r="B39" s="386" t="s">
        <v>183</v>
      </c>
      <c r="C39" s="933" t="s">
        <v>921</v>
      </c>
      <c r="D39" s="934" t="s">
        <v>921</v>
      </c>
      <c r="E39" s="934" t="s">
        <v>921</v>
      </c>
      <c r="F39" s="395" t="s">
        <v>204</v>
      </c>
      <c r="G39" s="402" t="s">
        <v>204</v>
      </c>
      <c r="H39" s="403"/>
      <c r="I39" s="381"/>
    </row>
    <row r="40" spans="1:9" s="380" customFormat="1" ht="25.5">
      <c r="A40" s="641" t="s">
        <v>1566</v>
      </c>
      <c r="B40" s="387" t="s">
        <v>1565</v>
      </c>
      <c r="C40" s="809" t="s">
        <v>923</v>
      </c>
      <c r="D40" s="932" t="s">
        <v>923</v>
      </c>
      <c r="E40" s="932" t="s">
        <v>923</v>
      </c>
      <c r="F40" s="396" t="s">
        <v>954</v>
      </c>
      <c r="G40" s="404">
        <v>1</v>
      </c>
      <c r="H40" s="405">
        <v>12103.39</v>
      </c>
      <c r="I40" s="382">
        <f t="shared" si="1"/>
        <v>12103.39</v>
      </c>
    </row>
    <row r="41" spans="1:9" s="380" customFormat="1">
      <c r="A41" s="642"/>
      <c r="B41" s="385"/>
      <c r="C41" s="705" t="s">
        <v>1776</v>
      </c>
      <c r="D41" s="706" t="s">
        <v>1776</v>
      </c>
      <c r="E41" s="706" t="s">
        <v>1776</v>
      </c>
      <c r="F41" s="409" t="s">
        <v>204</v>
      </c>
      <c r="G41" s="41" t="s">
        <v>204</v>
      </c>
      <c r="H41" s="41"/>
      <c r="I41" s="62">
        <f>I40</f>
        <v>12103.39</v>
      </c>
    </row>
    <row r="42" spans="1:9" s="380" customFormat="1">
      <c r="A42" s="643"/>
      <c r="B42" s="386"/>
      <c r="C42" s="933" t="s">
        <v>929</v>
      </c>
      <c r="D42" s="934" t="s">
        <v>929</v>
      </c>
      <c r="E42" s="934" t="s">
        <v>929</v>
      </c>
      <c r="F42" s="395" t="s">
        <v>204</v>
      </c>
      <c r="G42" s="402" t="s">
        <v>204</v>
      </c>
      <c r="H42" s="403"/>
      <c r="I42" s="381"/>
    </row>
    <row r="43" spans="1:9" s="380" customFormat="1">
      <c r="A43" s="16">
        <v>89402</v>
      </c>
      <c r="B43" s="386" t="s">
        <v>1567</v>
      </c>
      <c r="C43" s="809" t="s">
        <v>930</v>
      </c>
      <c r="D43" s="932" t="s">
        <v>930</v>
      </c>
      <c r="E43" s="932" t="s">
        <v>930</v>
      </c>
      <c r="F43" s="16" t="s">
        <v>955</v>
      </c>
      <c r="G43" s="402">
        <v>32</v>
      </c>
      <c r="H43" s="403">
        <v>6.18</v>
      </c>
      <c r="I43" s="381">
        <f t="shared" si="1"/>
        <v>197.76</v>
      </c>
    </row>
    <row r="44" spans="1:9" s="380" customFormat="1">
      <c r="A44" s="16">
        <v>89362</v>
      </c>
      <c r="B44" s="386" t="s">
        <v>1568</v>
      </c>
      <c r="C44" s="809" t="s">
        <v>931</v>
      </c>
      <c r="D44" s="932" t="s">
        <v>931</v>
      </c>
      <c r="E44" s="932" t="s">
        <v>931</v>
      </c>
      <c r="F44" s="16" t="s">
        <v>954</v>
      </c>
      <c r="G44" s="406">
        <v>3</v>
      </c>
      <c r="H44" s="406">
        <v>5.8</v>
      </c>
      <c r="I44" s="381">
        <f t="shared" si="1"/>
        <v>17.399999999999999</v>
      </c>
    </row>
    <row r="45" spans="1:9" s="380" customFormat="1">
      <c r="A45" s="16">
        <v>89353</v>
      </c>
      <c r="B45" s="386" t="s">
        <v>1569</v>
      </c>
      <c r="C45" s="809" t="s">
        <v>932</v>
      </c>
      <c r="D45" s="932" t="s">
        <v>932</v>
      </c>
      <c r="E45" s="932" t="s">
        <v>932</v>
      </c>
      <c r="F45" s="16" t="s">
        <v>954</v>
      </c>
      <c r="G45" s="402">
        <v>4</v>
      </c>
      <c r="H45" s="403">
        <v>29</v>
      </c>
      <c r="I45" s="381">
        <f t="shared" si="1"/>
        <v>116</v>
      </c>
    </row>
    <row r="46" spans="1:9" s="380" customFormat="1">
      <c r="A46" s="16" t="s">
        <v>38</v>
      </c>
      <c r="B46" s="386" t="s">
        <v>1570</v>
      </c>
      <c r="C46" s="809" t="s">
        <v>935</v>
      </c>
      <c r="D46" s="932" t="s">
        <v>935</v>
      </c>
      <c r="E46" s="932" t="s">
        <v>935</v>
      </c>
      <c r="F46" s="16" t="s">
        <v>954</v>
      </c>
      <c r="G46" s="402">
        <v>20</v>
      </c>
      <c r="H46" s="403">
        <v>6.73</v>
      </c>
      <c r="I46" s="381">
        <f t="shared" si="1"/>
        <v>134.6</v>
      </c>
    </row>
    <row r="47" spans="1:9" s="380" customFormat="1">
      <c r="A47" s="16">
        <v>89395</v>
      </c>
      <c r="B47" s="386" t="s">
        <v>1571</v>
      </c>
      <c r="C47" s="809" t="s">
        <v>937</v>
      </c>
      <c r="D47" s="932" t="s">
        <v>937</v>
      </c>
      <c r="E47" s="932" t="s">
        <v>937</v>
      </c>
      <c r="F47" s="16" t="s">
        <v>954</v>
      </c>
      <c r="G47" s="402">
        <v>4</v>
      </c>
      <c r="H47" s="403">
        <v>8.4499999999999993</v>
      </c>
      <c r="I47" s="381">
        <f t="shared" si="1"/>
        <v>33.799999999999997</v>
      </c>
    </row>
    <row r="48" spans="1:9" s="380" customFormat="1">
      <c r="A48" s="16" t="s">
        <v>418</v>
      </c>
      <c r="B48" s="386" t="s">
        <v>1572</v>
      </c>
      <c r="C48" s="809" t="s">
        <v>940</v>
      </c>
      <c r="D48" s="932" t="s">
        <v>940</v>
      </c>
      <c r="E48" s="932" t="s">
        <v>940</v>
      </c>
      <c r="F48" s="16" t="s">
        <v>954</v>
      </c>
      <c r="G48" s="402">
        <v>4</v>
      </c>
      <c r="H48" s="403">
        <v>9.14</v>
      </c>
      <c r="I48" s="381">
        <f t="shared" si="1"/>
        <v>36.56</v>
      </c>
    </row>
    <row r="49" spans="1:9" s="380" customFormat="1">
      <c r="A49" s="16" t="s">
        <v>53</v>
      </c>
      <c r="B49" s="386" t="s">
        <v>1573</v>
      </c>
      <c r="C49" s="809" t="s">
        <v>948</v>
      </c>
      <c r="D49" s="932" t="s">
        <v>948</v>
      </c>
      <c r="E49" s="932" t="s">
        <v>948</v>
      </c>
      <c r="F49" s="16" t="s">
        <v>954</v>
      </c>
      <c r="G49" s="402">
        <v>3</v>
      </c>
      <c r="H49" s="403">
        <v>2.5099999999999998</v>
      </c>
      <c r="I49" s="381">
        <f t="shared" si="1"/>
        <v>7.53</v>
      </c>
    </row>
    <row r="50" spans="1:9" s="380" customFormat="1">
      <c r="A50" s="16" t="s">
        <v>56</v>
      </c>
      <c r="B50" s="386" t="s">
        <v>1574</v>
      </c>
      <c r="C50" s="809" t="s">
        <v>1791</v>
      </c>
      <c r="D50" s="932" t="s">
        <v>1791</v>
      </c>
      <c r="E50" s="932" t="s">
        <v>1791</v>
      </c>
      <c r="F50" s="16" t="s">
        <v>954</v>
      </c>
      <c r="G50" s="402">
        <v>4</v>
      </c>
      <c r="H50" s="403">
        <v>160.78</v>
      </c>
      <c r="I50" s="381">
        <f t="shared" si="1"/>
        <v>643.12</v>
      </c>
    </row>
    <row r="51" spans="1:9" s="380" customFormat="1">
      <c r="A51" s="396" t="s">
        <v>43</v>
      </c>
      <c r="B51" s="387" t="s">
        <v>1575</v>
      </c>
      <c r="C51" s="809" t="s">
        <v>1792</v>
      </c>
      <c r="D51" s="932" t="s">
        <v>1792</v>
      </c>
      <c r="E51" s="932" t="s">
        <v>1792</v>
      </c>
      <c r="F51" s="16" t="s">
        <v>954</v>
      </c>
      <c r="G51" s="402">
        <v>3</v>
      </c>
      <c r="H51" s="403">
        <v>10.9</v>
      </c>
      <c r="I51" s="381">
        <f t="shared" ref="I51:I74" si="2">ROUND(G51*H51,2)</f>
        <v>32.700000000000003</v>
      </c>
    </row>
    <row r="52" spans="1:9" s="380" customFormat="1">
      <c r="A52" s="642"/>
      <c r="B52" s="385"/>
      <c r="C52" s="705" t="s">
        <v>1776</v>
      </c>
      <c r="D52" s="706" t="s">
        <v>1776</v>
      </c>
      <c r="E52" s="706" t="s">
        <v>1776</v>
      </c>
      <c r="F52" s="409" t="s">
        <v>204</v>
      </c>
      <c r="G52" s="41" t="s">
        <v>204</v>
      </c>
      <c r="H52" s="41"/>
      <c r="I52" s="62">
        <f>SUM(I43:I51)</f>
        <v>1219.47</v>
      </c>
    </row>
    <row r="53" spans="1:9" s="380" customFormat="1">
      <c r="A53" s="639"/>
      <c r="B53" s="383">
        <v>6</v>
      </c>
      <c r="C53" s="939" t="s">
        <v>1793</v>
      </c>
      <c r="D53" s="940" t="s">
        <v>1793</v>
      </c>
      <c r="E53" s="941" t="s">
        <v>1793</v>
      </c>
      <c r="F53" s="383" t="s">
        <v>204</v>
      </c>
      <c r="G53" s="415" t="s">
        <v>204</v>
      </c>
      <c r="H53" s="415"/>
      <c r="I53" s="640">
        <f>I57+I61+I64+I70+I75+I80+I87</f>
        <v>36247.54</v>
      </c>
    </row>
    <row r="54" spans="1:9" s="380" customFormat="1">
      <c r="A54" s="643"/>
      <c r="B54" s="386" t="s">
        <v>499</v>
      </c>
      <c r="C54" s="933" t="s">
        <v>1794</v>
      </c>
      <c r="D54" s="934" t="s">
        <v>1794</v>
      </c>
      <c r="E54" s="934" t="s">
        <v>1794</v>
      </c>
      <c r="F54" s="395" t="s">
        <v>204</v>
      </c>
      <c r="G54" s="402" t="s">
        <v>204</v>
      </c>
      <c r="H54" s="403"/>
      <c r="I54" s="381"/>
    </row>
    <row r="55" spans="1:9" s="380" customFormat="1">
      <c r="A55" s="643"/>
      <c r="B55" s="386" t="s">
        <v>500</v>
      </c>
      <c r="C55" s="933" t="s">
        <v>207</v>
      </c>
      <c r="D55" s="934" t="s">
        <v>207</v>
      </c>
      <c r="E55" s="934" t="s">
        <v>207</v>
      </c>
      <c r="F55" s="395" t="s">
        <v>204</v>
      </c>
      <c r="G55" s="402" t="s">
        <v>204</v>
      </c>
      <c r="H55" s="403"/>
      <c r="I55" s="381"/>
    </row>
    <row r="56" spans="1:9" s="380" customFormat="1">
      <c r="A56" s="16" t="s">
        <v>1561</v>
      </c>
      <c r="B56" s="386" t="s">
        <v>1576</v>
      </c>
      <c r="C56" s="809" t="s">
        <v>210</v>
      </c>
      <c r="D56" s="932" t="s">
        <v>210</v>
      </c>
      <c r="E56" s="932" t="s">
        <v>210</v>
      </c>
      <c r="F56" s="16" t="s">
        <v>955</v>
      </c>
      <c r="G56" s="406">
        <v>3</v>
      </c>
      <c r="H56" s="406">
        <v>2.34</v>
      </c>
      <c r="I56" s="381">
        <f t="shared" si="2"/>
        <v>7.02</v>
      </c>
    </row>
    <row r="57" spans="1:9" s="380" customFormat="1">
      <c r="A57" s="642"/>
      <c r="B57" s="385"/>
      <c r="C57" s="705" t="s">
        <v>1776</v>
      </c>
      <c r="D57" s="706" t="s">
        <v>1776</v>
      </c>
      <c r="E57" s="706" t="s">
        <v>1776</v>
      </c>
      <c r="F57" s="409" t="s">
        <v>204</v>
      </c>
      <c r="G57" s="41" t="s">
        <v>204</v>
      </c>
      <c r="H57" s="41"/>
      <c r="I57" s="62">
        <f>I56</f>
        <v>7.02</v>
      </c>
    </row>
    <row r="58" spans="1:9" s="380" customFormat="1">
      <c r="A58" s="643"/>
      <c r="B58" s="386" t="s">
        <v>1577</v>
      </c>
      <c r="C58" s="933" t="s">
        <v>1795</v>
      </c>
      <c r="D58" s="934" t="s">
        <v>1795</v>
      </c>
      <c r="E58" s="934" t="s">
        <v>1795</v>
      </c>
      <c r="F58" s="395" t="s">
        <v>204</v>
      </c>
      <c r="G58" s="402" t="s">
        <v>204</v>
      </c>
      <c r="H58" s="403"/>
      <c r="I58" s="381"/>
    </row>
    <row r="59" spans="1:9" s="380" customFormat="1">
      <c r="A59" s="643"/>
      <c r="B59" s="386" t="s">
        <v>1578</v>
      </c>
      <c r="C59" s="933" t="s">
        <v>1796</v>
      </c>
      <c r="D59" s="934" t="s">
        <v>1796</v>
      </c>
      <c r="E59" s="934" t="s">
        <v>1796</v>
      </c>
      <c r="F59" s="395" t="s">
        <v>204</v>
      </c>
      <c r="G59" s="406" t="s">
        <v>204</v>
      </c>
      <c r="H59" s="406"/>
      <c r="I59" s="381"/>
    </row>
    <row r="60" spans="1:9" s="380" customFormat="1">
      <c r="A60" s="16" t="s">
        <v>1580</v>
      </c>
      <c r="B60" s="386" t="s">
        <v>1579</v>
      </c>
      <c r="C60" s="809" t="s">
        <v>253</v>
      </c>
      <c r="D60" s="932" t="s">
        <v>253</v>
      </c>
      <c r="E60" s="932" t="s">
        <v>253</v>
      </c>
      <c r="F60" s="16" t="s">
        <v>955</v>
      </c>
      <c r="G60" s="402">
        <v>3</v>
      </c>
      <c r="H60" s="403">
        <v>27.56</v>
      </c>
      <c r="I60" s="381">
        <f t="shared" si="2"/>
        <v>82.68</v>
      </c>
    </row>
    <row r="61" spans="1:9" s="380" customFormat="1">
      <c r="A61" s="642"/>
      <c r="B61" s="385"/>
      <c r="C61" s="705" t="s">
        <v>1776</v>
      </c>
      <c r="D61" s="706" t="s">
        <v>1776</v>
      </c>
      <c r="E61" s="706" t="s">
        <v>1776</v>
      </c>
      <c r="F61" s="409" t="s">
        <v>204</v>
      </c>
      <c r="G61" s="41" t="s">
        <v>204</v>
      </c>
      <c r="H61" s="41"/>
      <c r="I61" s="62">
        <f>I60</f>
        <v>82.68</v>
      </c>
    </row>
    <row r="62" spans="1:9" s="380" customFormat="1">
      <c r="A62" s="643"/>
      <c r="B62" s="386" t="s">
        <v>1581</v>
      </c>
      <c r="C62" s="933" t="s">
        <v>268</v>
      </c>
      <c r="D62" s="934" t="s">
        <v>268</v>
      </c>
      <c r="E62" s="934" t="s">
        <v>268</v>
      </c>
      <c r="F62" s="395" t="s">
        <v>204</v>
      </c>
      <c r="G62" s="402" t="s">
        <v>204</v>
      </c>
      <c r="H62" s="403"/>
      <c r="I62" s="381"/>
    </row>
    <row r="63" spans="1:9" s="380" customFormat="1">
      <c r="A63" s="16" t="s">
        <v>63</v>
      </c>
      <c r="B63" s="386" t="s">
        <v>1582</v>
      </c>
      <c r="C63" s="809" t="s">
        <v>271</v>
      </c>
      <c r="D63" s="932" t="s">
        <v>271</v>
      </c>
      <c r="E63" s="932" t="s">
        <v>271</v>
      </c>
      <c r="F63" s="16" t="s">
        <v>955</v>
      </c>
      <c r="G63" s="402">
        <v>3</v>
      </c>
      <c r="H63" s="403">
        <v>0.41</v>
      </c>
      <c r="I63" s="381">
        <f t="shared" si="2"/>
        <v>1.23</v>
      </c>
    </row>
    <row r="64" spans="1:9" s="380" customFormat="1">
      <c r="A64" s="642"/>
      <c r="B64" s="385"/>
      <c r="C64" s="705" t="s">
        <v>1776</v>
      </c>
      <c r="D64" s="706" t="s">
        <v>1776</v>
      </c>
      <c r="E64" s="706" t="s">
        <v>1776</v>
      </c>
      <c r="F64" s="409" t="s">
        <v>204</v>
      </c>
      <c r="G64" s="41" t="s">
        <v>204</v>
      </c>
      <c r="H64" s="41"/>
      <c r="I64" s="62">
        <f>I63</f>
        <v>1.23</v>
      </c>
    </row>
    <row r="65" spans="1:9" s="380" customFormat="1">
      <c r="A65" s="643"/>
      <c r="B65" s="386" t="s">
        <v>507</v>
      </c>
      <c r="C65" s="933" t="s">
        <v>285</v>
      </c>
      <c r="D65" s="934"/>
      <c r="E65" s="938"/>
      <c r="F65" s="395" t="s">
        <v>204</v>
      </c>
      <c r="G65" s="406" t="s">
        <v>204</v>
      </c>
      <c r="H65" s="406"/>
      <c r="I65" s="381"/>
    </row>
    <row r="66" spans="1:9" s="380" customFormat="1">
      <c r="A66" s="643"/>
      <c r="B66" s="386" t="s">
        <v>508</v>
      </c>
      <c r="C66" s="933" t="s">
        <v>231</v>
      </c>
      <c r="D66" s="934" t="s">
        <v>231</v>
      </c>
      <c r="E66" s="938" t="s">
        <v>231</v>
      </c>
      <c r="F66" s="395" t="s">
        <v>204</v>
      </c>
      <c r="G66" s="402" t="s">
        <v>204</v>
      </c>
      <c r="H66" s="403"/>
      <c r="I66" s="381"/>
    </row>
    <row r="67" spans="1:9" s="380" customFormat="1">
      <c r="A67" s="643" t="s">
        <v>294</v>
      </c>
      <c r="B67" s="386" t="s">
        <v>1583</v>
      </c>
      <c r="C67" s="809" t="s">
        <v>295</v>
      </c>
      <c r="D67" s="932" t="s">
        <v>295</v>
      </c>
      <c r="E67" s="932" t="s">
        <v>295</v>
      </c>
      <c r="F67" s="16" t="s">
        <v>956</v>
      </c>
      <c r="G67" s="402">
        <v>157</v>
      </c>
      <c r="H67" s="403">
        <v>27.55</v>
      </c>
      <c r="I67" s="381">
        <f t="shared" si="2"/>
        <v>4325.3500000000004</v>
      </c>
    </row>
    <row r="68" spans="1:9" s="380" customFormat="1">
      <c r="A68" s="643">
        <v>73692</v>
      </c>
      <c r="B68" s="386" t="s">
        <v>1584</v>
      </c>
      <c r="C68" s="809" t="s">
        <v>1797</v>
      </c>
      <c r="D68" s="932" t="s">
        <v>1797</v>
      </c>
      <c r="E68" s="932" t="s">
        <v>1797</v>
      </c>
      <c r="F68" s="16" t="s">
        <v>956</v>
      </c>
      <c r="G68" s="404">
        <v>23</v>
      </c>
      <c r="H68" s="405">
        <v>110.21</v>
      </c>
      <c r="I68" s="381">
        <f t="shared" si="2"/>
        <v>2534.83</v>
      </c>
    </row>
    <row r="69" spans="1:9" s="380" customFormat="1" ht="33.75" customHeight="1">
      <c r="A69" s="16" t="s">
        <v>241</v>
      </c>
      <c r="B69" s="386" t="s">
        <v>1585</v>
      </c>
      <c r="C69" s="809" t="s">
        <v>242</v>
      </c>
      <c r="D69" s="932" t="s">
        <v>242</v>
      </c>
      <c r="E69" s="932" t="s">
        <v>242</v>
      </c>
      <c r="F69" s="16" t="s">
        <v>956</v>
      </c>
      <c r="G69" s="404">
        <v>415.52</v>
      </c>
      <c r="H69" s="405">
        <v>18.260000000000002</v>
      </c>
      <c r="I69" s="381">
        <f t="shared" si="2"/>
        <v>7587.4</v>
      </c>
    </row>
    <row r="70" spans="1:9" s="380" customFormat="1">
      <c r="A70" s="642"/>
      <c r="B70" s="385"/>
      <c r="C70" s="705" t="s">
        <v>1776</v>
      </c>
      <c r="D70" s="706" t="s">
        <v>1776</v>
      </c>
      <c r="E70" s="706" t="s">
        <v>1776</v>
      </c>
      <c r="F70" s="409" t="s">
        <v>204</v>
      </c>
      <c r="G70" s="41" t="s">
        <v>204</v>
      </c>
      <c r="H70" s="41"/>
      <c r="I70" s="62">
        <f>SUM(I67:I69)</f>
        <v>14447.58</v>
      </c>
    </row>
    <row r="71" spans="1:9" s="380" customFormat="1">
      <c r="A71" s="644"/>
      <c r="B71" s="384" t="s">
        <v>807</v>
      </c>
      <c r="C71" s="933" t="s">
        <v>1795</v>
      </c>
      <c r="D71" s="934" t="s">
        <v>1795</v>
      </c>
      <c r="E71" s="934" t="s">
        <v>1795</v>
      </c>
      <c r="F71" s="394" t="s">
        <v>204</v>
      </c>
      <c r="G71" s="402"/>
      <c r="H71" s="403"/>
      <c r="I71" s="381"/>
    </row>
    <row r="72" spans="1:9" s="380" customFormat="1">
      <c r="A72" s="644"/>
      <c r="B72" s="384" t="s">
        <v>1586</v>
      </c>
      <c r="C72" s="933" t="s">
        <v>1796</v>
      </c>
      <c r="D72" s="934" t="s">
        <v>1796</v>
      </c>
      <c r="E72" s="934" t="s">
        <v>1796</v>
      </c>
      <c r="F72" s="394" t="s">
        <v>204</v>
      </c>
      <c r="G72" s="402"/>
      <c r="H72" s="403"/>
      <c r="I72" s="381"/>
    </row>
    <row r="73" spans="1:9" s="380" customFormat="1">
      <c r="A73" s="17" t="s">
        <v>1588</v>
      </c>
      <c r="B73" s="384" t="s">
        <v>1587</v>
      </c>
      <c r="C73" s="809" t="s">
        <v>301</v>
      </c>
      <c r="D73" s="932" t="s">
        <v>301</v>
      </c>
      <c r="E73" s="932" t="s">
        <v>301</v>
      </c>
      <c r="F73" s="17" t="s">
        <v>955</v>
      </c>
      <c r="G73" s="402">
        <v>413</v>
      </c>
      <c r="H73" s="403">
        <v>14.69</v>
      </c>
      <c r="I73" s="381">
        <f t="shared" si="2"/>
        <v>6066.97</v>
      </c>
    </row>
    <row r="74" spans="1:9" s="380" customFormat="1">
      <c r="A74" s="644">
        <v>303</v>
      </c>
      <c r="B74" s="384" t="s">
        <v>1589</v>
      </c>
      <c r="C74" s="809" t="s">
        <v>318</v>
      </c>
      <c r="D74" s="932" t="s">
        <v>318</v>
      </c>
      <c r="E74" s="932" t="s">
        <v>318</v>
      </c>
      <c r="F74" s="17" t="s">
        <v>954</v>
      </c>
      <c r="G74" s="402">
        <v>63</v>
      </c>
      <c r="H74" s="403">
        <v>2.9</v>
      </c>
      <c r="I74" s="381">
        <f t="shared" si="2"/>
        <v>182.7</v>
      </c>
    </row>
    <row r="75" spans="1:9" s="380" customFormat="1">
      <c r="A75" s="642"/>
      <c r="B75" s="385"/>
      <c r="C75" s="705" t="s">
        <v>1776</v>
      </c>
      <c r="D75" s="706" t="s">
        <v>1776</v>
      </c>
      <c r="E75" s="706" t="s">
        <v>1776</v>
      </c>
      <c r="F75" s="409" t="s">
        <v>204</v>
      </c>
      <c r="G75" s="41" t="s">
        <v>204</v>
      </c>
      <c r="H75" s="41"/>
      <c r="I75" s="62">
        <f>SUM(I71:I74)</f>
        <v>6249.67</v>
      </c>
    </row>
    <row r="76" spans="1:9" s="380" customFormat="1">
      <c r="A76" s="643"/>
      <c r="B76" s="386">
        <v>8</v>
      </c>
      <c r="C76" s="933" t="s">
        <v>71</v>
      </c>
      <c r="D76" s="934" t="s">
        <v>71</v>
      </c>
      <c r="E76" s="934" t="s">
        <v>71</v>
      </c>
      <c r="F76" s="395" t="s">
        <v>204</v>
      </c>
      <c r="G76" s="402"/>
      <c r="H76" s="403"/>
      <c r="I76" s="381"/>
    </row>
    <row r="77" spans="1:9" s="380" customFormat="1">
      <c r="A77" s="643"/>
      <c r="B77" s="386" t="s">
        <v>703</v>
      </c>
      <c r="C77" s="933" t="s">
        <v>1798</v>
      </c>
      <c r="D77" s="934" t="s">
        <v>1798</v>
      </c>
      <c r="E77" s="934" t="s">
        <v>1798</v>
      </c>
      <c r="F77" s="395" t="s">
        <v>204</v>
      </c>
      <c r="G77" s="402"/>
      <c r="H77" s="403"/>
      <c r="I77" s="381"/>
    </row>
    <row r="78" spans="1:9" s="380" customFormat="1">
      <c r="A78" s="643"/>
      <c r="B78" s="386" t="s">
        <v>1590</v>
      </c>
      <c r="C78" s="933" t="s">
        <v>1799</v>
      </c>
      <c r="D78" s="934" t="s">
        <v>1799</v>
      </c>
      <c r="E78" s="934" t="s">
        <v>1799</v>
      </c>
      <c r="F78" s="395" t="s">
        <v>204</v>
      </c>
      <c r="G78" s="402"/>
      <c r="H78" s="403"/>
      <c r="I78" s="381"/>
    </row>
    <row r="79" spans="1:9" s="380" customFormat="1">
      <c r="A79" s="16" t="s">
        <v>1592</v>
      </c>
      <c r="B79" s="386" t="s">
        <v>1591</v>
      </c>
      <c r="C79" s="809" t="s">
        <v>86</v>
      </c>
      <c r="D79" s="932" t="s">
        <v>86</v>
      </c>
      <c r="E79" s="932" t="s">
        <v>86</v>
      </c>
      <c r="F79" s="16" t="s">
        <v>954</v>
      </c>
      <c r="G79" s="402">
        <v>3</v>
      </c>
      <c r="H79" s="403">
        <v>623.1</v>
      </c>
      <c r="I79" s="381">
        <f t="shared" ref="I79:I86" si="3">ROUND(G79*H79,2)</f>
        <v>1869.3</v>
      </c>
    </row>
    <row r="80" spans="1:9" s="380" customFormat="1">
      <c r="A80" s="642"/>
      <c r="B80" s="385"/>
      <c r="C80" s="705" t="s">
        <v>1776</v>
      </c>
      <c r="D80" s="706" t="s">
        <v>1776</v>
      </c>
      <c r="E80" s="706" t="s">
        <v>1776</v>
      </c>
      <c r="F80" s="409" t="s">
        <v>204</v>
      </c>
      <c r="G80" s="41" t="s">
        <v>204</v>
      </c>
      <c r="H80" s="41"/>
      <c r="I80" s="62">
        <f>I79</f>
        <v>1869.3</v>
      </c>
    </row>
    <row r="81" spans="1:9" s="380" customFormat="1">
      <c r="A81" s="643"/>
      <c r="B81" s="386" t="s">
        <v>1593</v>
      </c>
      <c r="C81" s="933" t="s">
        <v>1800</v>
      </c>
      <c r="D81" s="934" t="s">
        <v>1800</v>
      </c>
      <c r="E81" s="934" t="s">
        <v>1800</v>
      </c>
      <c r="F81" s="395" t="s">
        <v>204</v>
      </c>
      <c r="G81" s="402" t="s">
        <v>204</v>
      </c>
      <c r="H81" s="403" t="s">
        <v>204</v>
      </c>
      <c r="I81" s="381"/>
    </row>
    <row r="82" spans="1:9" s="380" customFormat="1">
      <c r="A82" s="16" t="s">
        <v>83</v>
      </c>
      <c r="B82" s="386" t="s">
        <v>1594</v>
      </c>
      <c r="C82" s="809" t="s">
        <v>1801</v>
      </c>
      <c r="D82" s="932" t="s">
        <v>1801</v>
      </c>
      <c r="E82" s="932" t="s">
        <v>1801</v>
      </c>
      <c r="F82" s="16" t="s">
        <v>954</v>
      </c>
      <c r="G82" s="402">
        <v>4</v>
      </c>
      <c r="H82" s="403">
        <v>1160.08</v>
      </c>
      <c r="I82" s="381">
        <f t="shared" si="3"/>
        <v>4640.32</v>
      </c>
    </row>
    <row r="83" spans="1:9" s="380" customFormat="1">
      <c r="A83" s="16" t="s">
        <v>161</v>
      </c>
      <c r="B83" s="386" t="s">
        <v>1595</v>
      </c>
      <c r="C83" s="809" t="s">
        <v>1802</v>
      </c>
      <c r="D83" s="932" t="s">
        <v>1802</v>
      </c>
      <c r="E83" s="932" t="s">
        <v>1802</v>
      </c>
      <c r="F83" s="16" t="s">
        <v>954</v>
      </c>
      <c r="G83" s="402">
        <v>4</v>
      </c>
      <c r="H83" s="403">
        <v>869.15</v>
      </c>
      <c r="I83" s="381">
        <f t="shared" si="3"/>
        <v>3476.6</v>
      </c>
    </row>
    <row r="84" spans="1:9" s="380" customFormat="1">
      <c r="A84" s="16" t="s">
        <v>1597</v>
      </c>
      <c r="B84" s="386" t="s">
        <v>1596</v>
      </c>
      <c r="C84" s="809" t="s">
        <v>1803</v>
      </c>
      <c r="D84" s="932" t="s">
        <v>1803</v>
      </c>
      <c r="E84" s="932" t="s">
        <v>1803</v>
      </c>
      <c r="F84" s="16" t="s">
        <v>954</v>
      </c>
      <c r="G84" s="406">
        <v>2</v>
      </c>
      <c r="H84" s="406">
        <v>1264.8499999999999</v>
      </c>
      <c r="I84" s="381">
        <f t="shared" si="3"/>
        <v>2529.6999999999998</v>
      </c>
    </row>
    <row r="85" spans="1:9" s="380" customFormat="1">
      <c r="A85" s="16" t="s">
        <v>1599</v>
      </c>
      <c r="B85" s="386" t="s">
        <v>1598</v>
      </c>
      <c r="C85" s="809" t="s">
        <v>1804</v>
      </c>
      <c r="D85" s="932" t="s">
        <v>1804</v>
      </c>
      <c r="E85" s="932" t="s">
        <v>1804</v>
      </c>
      <c r="F85" s="16" t="s">
        <v>954</v>
      </c>
      <c r="G85" s="402">
        <v>2</v>
      </c>
      <c r="H85" s="403">
        <v>854.94</v>
      </c>
      <c r="I85" s="381">
        <f t="shared" si="3"/>
        <v>1709.88</v>
      </c>
    </row>
    <row r="86" spans="1:9" s="380" customFormat="1">
      <c r="A86" s="16" t="s">
        <v>1601</v>
      </c>
      <c r="B86" s="386" t="s">
        <v>1600</v>
      </c>
      <c r="C86" s="809" t="s">
        <v>88</v>
      </c>
      <c r="D86" s="932" t="s">
        <v>88</v>
      </c>
      <c r="E86" s="932" t="s">
        <v>88</v>
      </c>
      <c r="F86" s="16" t="s">
        <v>954</v>
      </c>
      <c r="G86" s="402">
        <v>4</v>
      </c>
      <c r="H86" s="403">
        <v>308.39</v>
      </c>
      <c r="I86" s="381">
        <f t="shared" si="3"/>
        <v>1233.56</v>
      </c>
    </row>
    <row r="87" spans="1:9" s="380" customFormat="1">
      <c r="A87" s="642"/>
      <c r="B87" s="385"/>
      <c r="C87" s="705" t="s">
        <v>1776</v>
      </c>
      <c r="D87" s="706" t="s">
        <v>1776</v>
      </c>
      <c r="E87" s="706" t="s">
        <v>1776</v>
      </c>
      <c r="F87" s="409" t="s">
        <v>204</v>
      </c>
      <c r="G87" s="41" t="s">
        <v>204</v>
      </c>
      <c r="H87" s="41"/>
      <c r="I87" s="62">
        <f>SUM(I82:I86)</f>
        <v>13590.06</v>
      </c>
    </row>
    <row r="88" spans="1:9" s="380" customFormat="1">
      <c r="A88" s="645"/>
      <c r="B88" s="388"/>
      <c r="C88" s="935" t="s">
        <v>1805</v>
      </c>
      <c r="D88" s="936"/>
      <c r="E88" s="937"/>
      <c r="F88" s="410"/>
      <c r="G88" s="411" t="s">
        <v>204</v>
      </c>
      <c r="H88" s="411"/>
      <c r="I88" s="646">
        <f>I91+I95+I100+I104+I108+I113+I156+I182+I188+I194+I200+I203+I207+I210+I216+I220</f>
        <v>1820642.69</v>
      </c>
    </row>
    <row r="89" spans="1:9" s="380" customFormat="1">
      <c r="A89" s="647"/>
      <c r="B89" s="389">
        <v>1</v>
      </c>
      <c r="C89" s="933" t="s">
        <v>10</v>
      </c>
      <c r="D89" s="934" t="s">
        <v>10</v>
      </c>
      <c r="E89" s="934" t="s">
        <v>10</v>
      </c>
      <c r="F89" s="397" t="s">
        <v>204</v>
      </c>
      <c r="G89" s="402"/>
      <c r="H89" s="403"/>
      <c r="I89" s="381">
        <f t="shared" ref="I89:I117" si="4">ROUND(G89*H89,2)</f>
        <v>0</v>
      </c>
    </row>
    <row r="90" spans="1:9" s="380" customFormat="1">
      <c r="A90" s="18" t="s">
        <v>1606</v>
      </c>
      <c r="B90" s="389" t="s">
        <v>22</v>
      </c>
      <c r="C90" s="809" t="s">
        <v>1806</v>
      </c>
      <c r="D90" s="932" t="s">
        <v>1806</v>
      </c>
      <c r="E90" s="932" t="s">
        <v>1806</v>
      </c>
      <c r="F90" s="18" t="s">
        <v>953</v>
      </c>
      <c r="G90" s="406">
        <v>2201.5</v>
      </c>
      <c r="H90" s="406">
        <v>4.3600000000000003</v>
      </c>
      <c r="I90" s="381">
        <f t="shared" si="4"/>
        <v>9598.5400000000009</v>
      </c>
    </row>
    <row r="91" spans="1:9" s="380" customFormat="1">
      <c r="A91" s="648"/>
      <c r="B91" s="390"/>
      <c r="C91" s="705" t="s">
        <v>1807</v>
      </c>
      <c r="D91" s="706" t="s">
        <v>1807</v>
      </c>
      <c r="E91" s="706" t="s">
        <v>1807</v>
      </c>
      <c r="F91" s="409" t="s">
        <v>204</v>
      </c>
      <c r="G91" s="41" t="s">
        <v>204</v>
      </c>
      <c r="H91" s="41" t="s">
        <v>204</v>
      </c>
      <c r="I91" s="62">
        <f>I90</f>
        <v>9598.5400000000009</v>
      </c>
    </row>
    <row r="92" spans="1:9" s="380" customFormat="1">
      <c r="A92" s="647"/>
      <c r="B92" s="389">
        <v>2</v>
      </c>
      <c r="C92" s="933" t="s">
        <v>231</v>
      </c>
      <c r="D92" s="934" t="s">
        <v>231</v>
      </c>
      <c r="E92" s="934" t="s">
        <v>231</v>
      </c>
      <c r="F92" s="397" t="s">
        <v>204</v>
      </c>
      <c r="G92" s="402"/>
      <c r="H92" s="403"/>
      <c r="I92" s="381">
        <f t="shared" si="4"/>
        <v>0</v>
      </c>
    </row>
    <row r="93" spans="1:9" s="380" customFormat="1">
      <c r="A93" s="18" t="s">
        <v>294</v>
      </c>
      <c r="B93" s="389" t="s">
        <v>25</v>
      </c>
      <c r="C93" s="809" t="s">
        <v>1808</v>
      </c>
      <c r="D93" s="932" t="s">
        <v>1808</v>
      </c>
      <c r="E93" s="932" t="s">
        <v>1808</v>
      </c>
      <c r="F93" s="18" t="s">
        <v>956</v>
      </c>
      <c r="G93" s="404">
        <v>163.90999999999985</v>
      </c>
      <c r="H93" s="405">
        <v>27.55</v>
      </c>
      <c r="I93" s="381">
        <f t="shared" si="4"/>
        <v>4515.72</v>
      </c>
    </row>
    <row r="94" spans="1:9" s="380" customFormat="1">
      <c r="A94" s="18" t="s">
        <v>1044</v>
      </c>
      <c r="B94" s="389" t="s">
        <v>27</v>
      </c>
      <c r="C94" s="809" t="s">
        <v>1809</v>
      </c>
      <c r="D94" s="932" t="s">
        <v>1809</v>
      </c>
      <c r="E94" s="932" t="s">
        <v>1809</v>
      </c>
      <c r="F94" s="18" t="s">
        <v>956</v>
      </c>
      <c r="G94" s="402">
        <v>391.82999999999993</v>
      </c>
      <c r="H94" s="403">
        <v>86.36</v>
      </c>
      <c r="I94" s="381">
        <f t="shared" si="4"/>
        <v>33838.44</v>
      </c>
    </row>
    <row r="95" spans="1:9" s="380" customFormat="1">
      <c r="A95" s="648"/>
      <c r="B95" s="390"/>
      <c r="C95" s="705" t="s">
        <v>1807</v>
      </c>
      <c r="D95" s="706" t="s">
        <v>1807</v>
      </c>
      <c r="E95" s="706" t="s">
        <v>1807</v>
      </c>
      <c r="F95" s="409" t="s">
        <v>204</v>
      </c>
      <c r="G95" s="41" t="s">
        <v>204</v>
      </c>
      <c r="H95" s="41" t="s">
        <v>204</v>
      </c>
      <c r="I95" s="62">
        <f>SUM(I93:I94)</f>
        <v>38354.160000000003</v>
      </c>
    </row>
    <row r="96" spans="1:9" s="380" customFormat="1">
      <c r="A96" s="647"/>
      <c r="B96" s="389">
        <v>3</v>
      </c>
      <c r="C96" s="933" t="s">
        <v>1810</v>
      </c>
      <c r="D96" s="934" t="s">
        <v>1810</v>
      </c>
      <c r="E96" s="934" t="s">
        <v>1810</v>
      </c>
      <c r="F96" s="397" t="s">
        <v>204</v>
      </c>
      <c r="G96" s="406" t="s">
        <v>204</v>
      </c>
      <c r="H96" s="406" t="s">
        <v>204</v>
      </c>
      <c r="I96" s="381"/>
    </row>
    <row r="97" spans="1:9" s="380" customFormat="1">
      <c r="A97" s="18">
        <v>73361</v>
      </c>
      <c r="B97" s="389" t="s">
        <v>50</v>
      </c>
      <c r="C97" s="809" t="s">
        <v>1811</v>
      </c>
      <c r="D97" s="932" t="s">
        <v>1811</v>
      </c>
      <c r="E97" s="932" t="s">
        <v>1811</v>
      </c>
      <c r="F97" s="18" t="s">
        <v>956</v>
      </c>
      <c r="G97" s="402">
        <v>163.90999999999985</v>
      </c>
      <c r="H97" s="403">
        <v>474.39</v>
      </c>
      <c r="I97" s="381">
        <f t="shared" si="4"/>
        <v>77757.259999999995</v>
      </c>
    </row>
    <row r="98" spans="1:9" s="380" customFormat="1">
      <c r="A98" s="18">
        <v>5651</v>
      </c>
      <c r="B98" s="389" t="s">
        <v>52</v>
      </c>
      <c r="C98" s="809" t="s">
        <v>1812</v>
      </c>
      <c r="D98" s="932" t="s">
        <v>1812</v>
      </c>
      <c r="E98" s="932" t="s">
        <v>1812</v>
      </c>
      <c r="F98" s="18" t="s">
        <v>953</v>
      </c>
      <c r="G98" s="402">
        <v>819.17999999999938</v>
      </c>
      <c r="H98" s="403">
        <v>28.26</v>
      </c>
      <c r="I98" s="381">
        <f t="shared" si="4"/>
        <v>23150.03</v>
      </c>
    </row>
    <row r="99" spans="1:9" s="380" customFormat="1">
      <c r="A99" s="18">
        <v>73361</v>
      </c>
      <c r="B99" s="389" t="s">
        <v>55</v>
      </c>
      <c r="C99" s="809" t="s">
        <v>1813</v>
      </c>
      <c r="D99" s="932" t="s">
        <v>1813</v>
      </c>
      <c r="E99" s="932" t="s">
        <v>1813</v>
      </c>
      <c r="F99" s="18" t="s">
        <v>956</v>
      </c>
      <c r="G99" s="406">
        <v>41.069999999999993</v>
      </c>
      <c r="H99" s="406">
        <v>474.39</v>
      </c>
      <c r="I99" s="381">
        <f t="shared" si="4"/>
        <v>19483.2</v>
      </c>
    </row>
    <row r="100" spans="1:9" s="380" customFormat="1">
      <c r="A100" s="648"/>
      <c r="B100" s="390"/>
      <c r="C100" s="705" t="s">
        <v>1807</v>
      </c>
      <c r="D100" s="706" t="s">
        <v>1807</v>
      </c>
      <c r="E100" s="706" t="s">
        <v>1807</v>
      </c>
      <c r="F100" s="409" t="s">
        <v>204</v>
      </c>
      <c r="G100" s="41" t="s">
        <v>204</v>
      </c>
      <c r="H100" s="41" t="s">
        <v>204</v>
      </c>
      <c r="I100" s="62">
        <f>SUM(I97:I99)</f>
        <v>120390.48999999999</v>
      </c>
    </row>
    <row r="101" spans="1:9" s="380" customFormat="1">
      <c r="A101" s="647"/>
      <c r="B101" s="389">
        <v>4</v>
      </c>
      <c r="C101" s="933" t="s">
        <v>1814</v>
      </c>
      <c r="D101" s="934" t="s">
        <v>1814</v>
      </c>
      <c r="E101" s="934" t="s">
        <v>1814</v>
      </c>
      <c r="F101" s="397" t="s">
        <v>204</v>
      </c>
      <c r="G101" s="402"/>
      <c r="H101" s="403"/>
      <c r="I101" s="381"/>
    </row>
    <row r="102" spans="1:9" s="380" customFormat="1">
      <c r="A102" s="174">
        <v>5651</v>
      </c>
      <c r="B102" s="391" t="s">
        <v>72</v>
      </c>
      <c r="C102" s="809" t="s">
        <v>1815</v>
      </c>
      <c r="D102" s="932" t="s">
        <v>1815</v>
      </c>
      <c r="E102" s="932" t="s">
        <v>1815</v>
      </c>
      <c r="F102" s="174" t="s">
        <v>953</v>
      </c>
      <c r="G102" s="402">
        <v>549.88000000000011</v>
      </c>
      <c r="H102" s="403">
        <v>28.26</v>
      </c>
      <c r="I102" s="381">
        <f t="shared" si="4"/>
        <v>15539.61</v>
      </c>
    </row>
    <row r="103" spans="1:9" s="380" customFormat="1">
      <c r="A103" s="18" t="s">
        <v>1607</v>
      </c>
      <c r="B103" s="389" t="s">
        <v>95</v>
      </c>
      <c r="C103" s="809" t="s">
        <v>1816</v>
      </c>
      <c r="D103" s="932" t="s">
        <v>1816</v>
      </c>
      <c r="E103" s="932" t="s">
        <v>1816</v>
      </c>
      <c r="F103" s="18" t="s">
        <v>956</v>
      </c>
      <c r="G103" s="402">
        <v>27.379999999999967</v>
      </c>
      <c r="H103" s="403">
        <v>1178.04</v>
      </c>
      <c r="I103" s="381">
        <f t="shared" si="4"/>
        <v>32254.74</v>
      </c>
    </row>
    <row r="104" spans="1:9" s="380" customFormat="1">
      <c r="A104" s="648"/>
      <c r="B104" s="390"/>
      <c r="C104" s="705" t="s">
        <v>1807</v>
      </c>
      <c r="D104" s="706" t="s">
        <v>1807</v>
      </c>
      <c r="E104" s="706" t="s">
        <v>1807</v>
      </c>
      <c r="F104" s="409" t="s">
        <v>204</v>
      </c>
      <c r="G104" s="41" t="s">
        <v>204</v>
      </c>
      <c r="H104" s="41" t="s">
        <v>204</v>
      </c>
      <c r="I104" s="62">
        <f>SUM(I102:I103)</f>
        <v>47794.350000000006</v>
      </c>
    </row>
    <row r="105" spans="1:9" s="380" customFormat="1">
      <c r="A105" s="647"/>
      <c r="B105" s="389">
        <v>5</v>
      </c>
      <c r="C105" s="933" t="s">
        <v>1817</v>
      </c>
      <c r="D105" s="934" t="s">
        <v>1817</v>
      </c>
      <c r="E105" s="934" t="s">
        <v>1817</v>
      </c>
      <c r="F105" s="397" t="s">
        <v>204</v>
      </c>
      <c r="G105" s="406" t="s">
        <v>204</v>
      </c>
      <c r="H105" s="406" t="s">
        <v>204</v>
      </c>
      <c r="I105" s="381"/>
    </row>
    <row r="106" spans="1:9" s="380" customFormat="1">
      <c r="A106" s="174" t="s">
        <v>391</v>
      </c>
      <c r="B106" s="391" t="s">
        <v>173</v>
      </c>
      <c r="C106" s="809" t="s">
        <v>589</v>
      </c>
      <c r="D106" s="932" t="s">
        <v>589</v>
      </c>
      <c r="E106" s="932" t="s">
        <v>589</v>
      </c>
      <c r="F106" s="174" t="s">
        <v>953</v>
      </c>
      <c r="G106" s="402">
        <v>3793.9800000000032</v>
      </c>
      <c r="H106" s="403">
        <v>48.69</v>
      </c>
      <c r="I106" s="381">
        <f t="shared" si="4"/>
        <v>184728.89</v>
      </c>
    </row>
    <row r="107" spans="1:9" s="380" customFormat="1" ht="38.25">
      <c r="A107" s="649" t="s">
        <v>1608</v>
      </c>
      <c r="B107" s="391" t="s">
        <v>196</v>
      </c>
      <c r="C107" s="809" t="s">
        <v>1818</v>
      </c>
      <c r="D107" s="932" t="s">
        <v>1818</v>
      </c>
      <c r="E107" s="932" t="s">
        <v>1818</v>
      </c>
      <c r="F107" s="174" t="s">
        <v>956</v>
      </c>
      <c r="G107" s="404">
        <v>7.3999999999999915</v>
      </c>
      <c r="H107" s="405">
        <v>1206.3</v>
      </c>
      <c r="I107" s="382">
        <f t="shared" si="4"/>
        <v>8926.6200000000008</v>
      </c>
    </row>
    <row r="108" spans="1:9" s="380" customFormat="1">
      <c r="A108" s="648"/>
      <c r="B108" s="390"/>
      <c r="C108" s="705" t="s">
        <v>1807</v>
      </c>
      <c r="D108" s="706" t="s">
        <v>1807</v>
      </c>
      <c r="E108" s="706" t="s">
        <v>1807</v>
      </c>
      <c r="F108" s="409" t="s">
        <v>204</v>
      </c>
      <c r="G108" s="41" t="s">
        <v>204</v>
      </c>
      <c r="H108" s="41" t="s">
        <v>204</v>
      </c>
      <c r="I108" s="62">
        <f>SUM(I106:I107)</f>
        <v>193655.51</v>
      </c>
    </row>
    <row r="109" spans="1:9" s="380" customFormat="1">
      <c r="A109" s="647"/>
      <c r="B109" s="389">
        <v>6</v>
      </c>
      <c r="C109" s="933" t="s">
        <v>1819</v>
      </c>
      <c r="D109" s="934" t="s">
        <v>1819</v>
      </c>
      <c r="E109" s="934" t="s">
        <v>1819</v>
      </c>
      <c r="F109" s="397" t="s">
        <v>204</v>
      </c>
      <c r="G109" s="406" t="s">
        <v>204</v>
      </c>
      <c r="H109" s="406" t="s">
        <v>204</v>
      </c>
      <c r="I109" s="381"/>
    </row>
    <row r="110" spans="1:9" s="380" customFormat="1">
      <c r="A110" s="18">
        <v>72076</v>
      </c>
      <c r="B110" s="389" t="s">
        <v>499</v>
      </c>
      <c r="C110" s="809" t="s">
        <v>1820</v>
      </c>
      <c r="D110" s="932" t="s">
        <v>1820</v>
      </c>
      <c r="E110" s="932" t="s">
        <v>1820</v>
      </c>
      <c r="F110" s="18" t="s">
        <v>953</v>
      </c>
      <c r="G110" s="402">
        <v>1355.2000000000044</v>
      </c>
      <c r="H110" s="403">
        <v>57.25</v>
      </c>
      <c r="I110" s="381">
        <f t="shared" si="4"/>
        <v>77585.2</v>
      </c>
    </row>
    <row r="111" spans="1:9" s="380" customFormat="1">
      <c r="A111" s="18">
        <v>84033</v>
      </c>
      <c r="B111" s="389" t="s">
        <v>507</v>
      </c>
      <c r="C111" s="809" t="s">
        <v>1821</v>
      </c>
      <c r="D111" s="932" t="s">
        <v>1821</v>
      </c>
      <c r="E111" s="932" t="s">
        <v>1821</v>
      </c>
      <c r="F111" s="18" t="s">
        <v>953</v>
      </c>
      <c r="G111" s="402">
        <v>1355.2000000000044</v>
      </c>
      <c r="H111" s="403">
        <v>29.16</v>
      </c>
      <c r="I111" s="381">
        <f t="shared" si="4"/>
        <v>39517.629999999997</v>
      </c>
    </row>
    <row r="112" spans="1:9" s="380" customFormat="1">
      <c r="A112" s="18" t="s">
        <v>1609</v>
      </c>
      <c r="B112" s="389" t="s">
        <v>510</v>
      </c>
      <c r="C112" s="809" t="s">
        <v>1822</v>
      </c>
      <c r="D112" s="932" t="s">
        <v>1822</v>
      </c>
      <c r="E112" s="932" t="s">
        <v>1822</v>
      </c>
      <c r="F112" s="18" t="s">
        <v>955</v>
      </c>
      <c r="G112" s="402">
        <v>2854.2999999999993</v>
      </c>
      <c r="H112" s="403">
        <v>10.49</v>
      </c>
      <c r="I112" s="381">
        <f t="shared" si="4"/>
        <v>29941.61</v>
      </c>
    </row>
    <row r="113" spans="1:9" s="380" customFormat="1">
      <c r="A113" s="648"/>
      <c r="B113" s="390"/>
      <c r="C113" s="705" t="s">
        <v>1807</v>
      </c>
      <c r="D113" s="706" t="s">
        <v>1807</v>
      </c>
      <c r="E113" s="706" t="s">
        <v>1807</v>
      </c>
      <c r="F113" s="409" t="s">
        <v>204</v>
      </c>
      <c r="G113" s="41" t="s">
        <v>204</v>
      </c>
      <c r="H113" s="41" t="s">
        <v>204</v>
      </c>
      <c r="I113" s="62">
        <f>SUM(I110:I112)</f>
        <v>147044.44</v>
      </c>
    </row>
    <row r="114" spans="1:9" s="380" customFormat="1">
      <c r="A114" s="647"/>
      <c r="B114" s="389">
        <v>7</v>
      </c>
      <c r="C114" s="933" t="s">
        <v>1823</v>
      </c>
      <c r="D114" s="934" t="s">
        <v>1823</v>
      </c>
      <c r="E114" s="934" t="s">
        <v>1823</v>
      </c>
      <c r="F114" s="397" t="s">
        <v>204</v>
      </c>
      <c r="G114" s="402"/>
      <c r="H114" s="403"/>
      <c r="I114" s="381"/>
    </row>
    <row r="115" spans="1:9" s="380" customFormat="1">
      <c r="A115" s="647"/>
      <c r="B115" s="389" t="s">
        <v>579</v>
      </c>
      <c r="C115" s="933" t="s">
        <v>1824</v>
      </c>
      <c r="D115" s="934" t="s">
        <v>1824</v>
      </c>
      <c r="E115" s="934" t="s">
        <v>1824</v>
      </c>
      <c r="F115" s="397" t="s">
        <v>204</v>
      </c>
      <c r="G115" s="402"/>
      <c r="H115" s="403"/>
      <c r="I115" s="381"/>
    </row>
    <row r="116" spans="1:9" s="380" customFormat="1">
      <c r="A116" s="174" t="s">
        <v>421</v>
      </c>
      <c r="B116" s="389" t="s">
        <v>581</v>
      </c>
      <c r="C116" s="809" t="s">
        <v>1825</v>
      </c>
      <c r="D116" s="932" t="s">
        <v>1825</v>
      </c>
      <c r="E116" s="932" t="s">
        <v>1825</v>
      </c>
      <c r="F116" s="18" t="s">
        <v>954</v>
      </c>
      <c r="G116" s="402">
        <v>370</v>
      </c>
      <c r="H116" s="403">
        <v>6.73</v>
      </c>
      <c r="I116" s="381">
        <f t="shared" si="4"/>
        <v>2490.1</v>
      </c>
    </row>
    <row r="117" spans="1:9" s="380" customFormat="1">
      <c r="A117" s="174" t="s">
        <v>424</v>
      </c>
      <c r="B117" s="389" t="s">
        <v>582</v>
      </c>
      <c r="C117" s="809" t="s">
        <v>1826</v>
      </c>
      <c r="D117" s="932" t="s">
        <v>1826</v>
      </c>
      <c r="E117" s="932" t="s">
        <v>1826</v>
      </c>
      <c r="F117" s="18" t="s">
        <v>954</v>
      </c>
      <c r="G117" s="402">
        <v>148</v>
      </c>
      <c r="H117" s="403">
        <v>6.99</v>
      </c>
      <c r="I117" s="381">
        <f t="shared" si="4"/>
        <v>1034.52</v>
      </c>
    </row>
    <row r="118" spans="1:9" s="380" customFormat="1">
      <c r="A118" s="18">
        <v>89362</v>
      </c>
      <c r="B118" s="389" t="s">
        <v>583</v>
      </c>
      <c r="C118" s="809" t="s">
        <v>1827</v>
      </c>
      <c r="D118" s="932" t="s">
        <v>1827</v>
      </c>
      <c r="E118" s="932" t="s">
        <v>1827</v>
      </c>
      <c r="F118" s="18" t="s">
        <v>954</v>
      </c>
      <c r="G118" s="402">
        <v>222</v>
      </c>
      <c r="H118" s="403">
        <v>5.8</v>
      </c>
      <c r="I118" s="381">
        <f t="shared" ref="I118:I180" si="5">ROUND(G118*H118,2)</f>
        <v>1287.5999999999999</v>
      </c>
    </row>
    <row r="119" spans="1:9" s="380" customFormat="1">
      <c r="A119" s="18">
        <v>89442</v>
      </c>
      <c r="B119" s="389" t="s">
        <v>1610</v>
      </c>
      <c r="C119" s="809" t="s">
        <v>1828</v>
      </c>
      <c r="D119" s="932" t="s">
        <v>1828</v>
      </c>
      <c r="E119" s="932" t="s">
        <v>1828</v>
      </c>
      <c r="F119" s="18" t="s">
        <v>954</v>
      </c>
      <c r="G119" s="406">
        <v>222</v>
      </c>
      <c r="H119" s="406">
        <v>7.73</v>
      </c>
      <c r="I119" s="381">
        <f t="shared" si="5"/>
        <v>1716.06</v>
      </c>
    </row>
    <row r="120" spans="1:9" s="380" customFormat="1">
      <c r="A120" s="18">
        <v>89395</v>
      </c>
      <c r="B120" s="389" t="s">
        <v>1611</v>
      </c>
      <c r="C120" s="809" t="s">
        <v>1829</v>
      </c>
      <c r="D120" s="932" t="s">
        <v>1829</v>
      </c>
      <c r="E120" s="932" t="s">
        <v>1829</v>
      </c>
      <c r="F120" s="18" t="s">
        <v>954</v>
      </c>
      <c r="G120" s="402">
        <v>296</v>
      </c>
      <c r="H120" s="403">
        <v>8.4499999999999993</v>
      </c>
      <c r="I120" s="381">
        <f t="shared" si="5"/>
        <v>2501.1999999999998</v>
      </c>
    </row>
    <row r="121" spans="1:9" s="380" customFormat="1">
      <c r="A121" s="18" t="s">
        <v>116</v>
      </c>
      <c r="B121" s="389" t="s">
        <v>1612</v>
      </c>
      <c r="C121" s="809" t="s">
        <v>1830</v>
      </c>
      <c r="D121" s="932" t="s">
        <v>1830</v>
      </c>
      <c r="E121" s="932" t="s">
        <v>1830</v>
      </c>
      <c r="F121" s="18" t="s">
        <v>954</v>
      </c>
      <c r="G121" s="402">
        <v>74</v>
      </c>
      <c r="H121" s="403">
        <v>40.46</v>
      </c>
      <c r="I121" s="381">
        <f t="shared" si="5"/>
        <v>2994.04</v>
      </c>
    </row>
    <row r="122" spans="1:9" s="380" customFormat="1">
      <c r="A122" s="18" t="s">
        <v>118</v>
      </c>
      <c r="B122" s="389" t="s">
        <v>1613</v>
      </c>
      <c r="C122" s="809" t="s">
        <v>1831</v>
      </c>
      <c r="D122" s="932" t="s">
        <v>1831</v>
      </c>
      <c r="E122" s="932" t="s">
        <v>1831</v>
      </c>
      <c r="F122" s="18" t="s">
        <v>954</v>
      </c>
      <c r="G122" s="402">
        <v>74</v>
      </c>
      <c r="H122" s="403">
        <v>20.239999999999998</v>
      </c>
      <c r="I122" s="381">
        <f t="shared" si="5"/>
        <v>1497.76</v>
      </c>
    </row>
    <row r="123" spans="1:9" s="380" customFormat="1">
      <c r="A123" s="18">
        <v>89402</v>
      </c>
      <c r="B123" s="389" t="s">
        <v>1614</v>
      </c>
      <c r="C123" s="809" t="s">
        <v>1832</v>
      </c>
      <c r="D123" s="932" t="s">
        <v>1832</v>
      </c>
      <c r="E123" s="932" t="s">
        <v>1832</v>
      </c>
      <c r="F123" s="18" t="s">
        <v>1999</v>
      </c>
      <c r="G123" s="402">
        <v>222</v>
      </c>
      <c r="H123" s="403">
        <v>37.049999999999997</v>
      </c>
      <c r="I123" s="381">
        <f t="shared" si="5"/>
        <v>8225.1</v>
      </c>
    </row>
    <row r="124" spans="1:9" s="380" customFormat="1">
      <c r="A124" s="18">
        <v>89401</v>
      </c>
      <c r="B124" s="389" t="s">
        <v>1615</v>
      </c>
      <c r="C124" s="809" t="s">
        <v>1833</v>
      </c>
      <c r="D124" s="932" t="s">
        <v>1833</v>
      </c>
      <c r="E124" s="932" t="s">
        <v>1833</v>
      </c>
      <c r="F124" s="18" t="s">
        <v>1999</v>
      </c>
      <c r="G124" s="402">
        <v>74</v>
      </c>
      <c r="H124" s="403">
        <v>30.15</v>
      </c>
      <c r="I124" s="381">
        <f t="shared" si="5"/>
        <v>2231.1</v>
      </c>
    </row>
    <row r="125" spans="1:9" s="380" customFormat="1">
      <c r="A125" s="18">
        <v>6021</v>
      </c>
      <c r="B125" s="389" t="s">
        <v>1616</v>
      </c>
      <c r="C125" s="809" t="s">
        <v>1834</v>
      </c>
      <c r="D125" s="932" t="s">
        <v>1834</v>
      </c>
      <c r="E125" s="932" t="s">
        <v>1834</v>
      </c>
      <c r="F125" s="18" t="s">
        <v>954</v>
      </c>
      <c r="G125" s="402">
        <v>97</v>
      </c>
      <c r="H125" s="403">
        <v>218.61</v>
      </c>
      <c r="I125" s="381">
        <f t="shared" si="5"/>
        <v>21205.17</v>
      </c>
    </row>
    <row r="126" spans="1:9" s="380" customFormat="1">
      <c r="A126" s="174">
        <v>86904</v>
      </c>
      <c r="B126" s="391" t="s">
        <v>1617</v>
      </c>
      <c r="C126" s="809" t="s">
        <v>1835</v>
      </c>
      <c r="D126" s="932" t="s">
        <v>1835</v>
      </c>
      <c r="E126" s="932" t="s">
        <v>1835</v>
      </c>
      <c r="F126" s="174" t="s">
        <v>954</v>
      </c>
      <c r="G126" s="402">
        <v>97</v>
      </c>
      <c r="H126" s="403">
        <v>93.44</v>
      </c>
      <c r="I126" s="381">
        <f t="shared" si="5"/>
        <v>9063.68</v>
      </c>
    </row>
    <row r="127" spans="1:9" s="380" customFormat="1">
      <c r="A127" s="174" t="s">
        <v>394</v>
      </c>
      <c r="B127" s="391" t="s">
        <v>1618</v>
      </c>
      <c r="C127" s="809" t="s">
        <v>1836</v>
      </c>
      <c r="D127" s="932" t="s">
        <v>1836</v>
      </c>
      <c r="E127" s="932" t="s">
        <v>1836</v>
      </c>
      <c r="F127" s="174" t="s">
        <v>954</v>
      </c>
      <c r="G127" s="402">
        <v>74</v>
      </c>
      <c r="H127" s="403">
        <v>153.53</v>
      </c>
      <c r="I127" s="381">
        <f t="shared" si="5"/>
        <v>11361.22</v>
      </c>
    </row>
    <row r="128" spans="1:9" s="380" customFormat="1">
      <c r="A128" s="174" t="s">
        <v>415</v>
      </c>
      <c r="B128" s="391" t="s">
        <v>1619</v>
      </c>
      <c r="C128" s="809" t="s">
        <v>1837</v>
      </c>
      <c r="D128" s="932" t="s">
        <v>1837</v>
      </c>
      <c r="E128" s="932" t="s">
        <v>1837</v>
      </c>
      <c r="F128" s="174" t="s">
        <v>954</v>
      </c>
      <c r="G128" s="402">
        <v>97</v>
      </c>
      <c r="H128" s="403">
        <v>156.96</v>
      </c>
      <c r="I128" s="381">
        <f t="shared" si="5"/>
        <v>15225.12</v>
      </c>
    </row>
    <row r="129" spans="1:9" s="380" customFormat="1">
      <c r="A129" s="174" t="s">
        <v>397</v>
      </c>
      <c r="B129" s="391" t="s">
        <v>1620</v>
      </c>
      <c r="C129" s="809" t="s">
        <v>1838</v>
      </c>
      <c r="D129" s="932" t="s">
        <v>1838</v>
      </c>
      <c r="E129" s="932" t="s">
        <v>1838</v>
      </c>
      <c r="F129" s="174" t="s">
        <v>954</v>
      </c>
      <c r="G129" s="406">
        <v>74</v>
      </c>
      <c r="H129" s="406">
        <v>11.56</v>
      </c>
      <c r="I129" s="381">
        <f t="shared" si="5"/>
        <v>855.44</v>
      </c>
    </row>
    <row r="130" spans="1:9" s="380" customFormat="1">
      <c r="A130" s="174" t="s">
        <v>400</v>
      </c>
      <c r="B130" s="391" t="s">
        <v>1621</v>
      </c>
      <c r="C130" s="809" t="s">
        <v>1839</v>
      </c>
      <c r="D130" s="932" t="s">
        <v>1839</v>
      </c>
      <c r="E130" s="932" t="s">
        <v>1839</v>
      </c>
      <c r="F130" s="174" t="s">
        <v>954</v>
      </c>
      <c r="G130" s="402">
        <v>74</v>
      </c>
      <c r="H130" s="403">
        <v>80.36</v>
      </c>
      <c r="I130" s="381">
        <f t="shared" si="5"/>
        <v>5946.64</v>
      </c>
    </row>
    <row r="131" spans="1:9" s="380" customFormat="1">
      <c r="A131" s="18" t="s">
        <v>119</v>
      </c>
      <c r="B131" s="389" t="s">
        <v>1622</v>
      </c>
      <c r="C131" s="809" t="s">
        <v>1840</v>
      </c>
      <c r="D131" s="932" t="s">
        <v>1840</v>
      </c>
      <c r="E131" s="932" t="s">
        <v>1840</v>
      </c>
      <c r="F131" s="18" t="s">
        <v>954</v>
      </c>
      <c r="G131" s="402">
        <v>74</v>
      </c>
      <c r="H131" s="403">
        <v>8.73</v>
      </c>
      <c r="I131" s="381">
        <f t="shared" si="5"/>
        <v>646.02</v>
      </c>
    </row>
    <row r="132" spans="1:9" s="380" customFormat="1">
      <c r="A132" s="18" t="s">
        <v>120</v>
      </c>
      <c r="B132" s="389" t="s">
        <v>1623</v>
      </c>
      <c r="C132" s="809" t="s">
        <v>1841</v>
      </c>
      <c r="D132" s="932" t="s">
        <v>1841</v>
      </c>
      <c r="E132" s="932" t="s">
        <v>1841</v>
      </c>
      <c r="F132" s="18" t="s">
        <v>954</v>
      </c>
      <c r="G132" s="402">
        <v>74</v>
      </c>
      <c r="H132" s="403">
        <v>9.4600000000000009</v>
      </c>
      <c r="I132" s="381">
        <f t="shared" si="5"/>
        <v>700.04</v>
      </c>
    </row>
    <row r="133" spans="1:9" s="380" customFormat="1">
      <c r="A133" s="174">
        <v>86879</v>
      </c>
      <c r="B133" s="391" t="s">
        <v>1624</v>
      </c>
      <c r="C133" s="809" t="s">
        <v>1842</v>
      </c>
      <c r="D133" s="932" t="s">
        <v>1842</v>
      </c>
      <c r="E133" s="932" t="s">
        <v>1842</v>
      </c>
      <c r="F133" s="174" t="s">
        <v>954</v>
      </c>
      <c r="G133" s="402">
        <v>74</v>
      </c>
      <c r="H133" s="403">
        <v>4.9800000000000004</v>
      </c>
      <c r="I133" s="381">
        <f t="shared" si="5"/>
        <v>368.52</v>
      </c>
    </row>
    <row r="134" spans="1:9" s="380" customFormat="1">
      <c r="A134" s="174">
        <v>86879</v>
      </c>
      <c r="B134" s="391" t="s">
        <v>1625</v>
      </c>
      <c r="C134" s="809" t="s">
        <v>1843</v>
      </c>
      <c r="D134" s="932" t="s">
        <v>1843</v>
      </c>
      <c r="E134" s="932" t="s">
        <v>1843</v>
      </c>
      <c r="F134" s="174" t="s">
        <v>954</v>
      </c>
      <c r="G134" s="402">
        <v>74</v>
      </c>
      <c r="H134" s="403">
        <v>4.9800000000000004</v>
      </c>
      <c r="I134" s="381">
        <f t="shared" si="5"/>
        <v>368.52</v>
      </c>
    </row>
    <row r="135" spans="1:9" s="380" customFormat="1">
      <c r="A135" s="174">
        <v>86879</v>
      </c>
      <c r="B135" s="391" t="s">
        <v>1626</v>
      </c>
      <c r="C135" s="809" t="s">
        <v>1844</v>
      </c>
      <c r="D135" s="932" t="s">
        <v>1844</v>
      </c>
      <c r="E135" s="932" t="s">
        <v>1844</v>
      </c>
      <c r="F135" s="174" t="s">
        <v>954</v>
      </c>
      <c r="G135" s="402">
        <v>74</v>
      </c>
      <c r="H135" s="403">
        <v>4.9800000000000004</v>
      </c>
      <c r="I135" s="381">
        <f t="shared" si="5"/>
        <v>368.52</v>
      </c>
    </row>
    <row r="136" spans="1:9" s="380" customFormat="1">
      <c r="A136" s="174">
        <v>86916</v>
      </c>
      <c r="B136" s="391" t="s">
        <v>1627</v>
      </c>
      <c r="C136" s="809" t="s">
        <v>1845</v>
      </c>
      <c r="D136" s="932" t="s">
        <v>1845</v>
      </c>
      <c r="E136" s="932" t="s">
        <v>1845</v>
      </c>
      <c r="F136" s="174" t="s">
        <v>954</v>
      </c>
      <c r="G136" s="402">
        <v>74</v>
      </c>
      <c r="H136" s="403">
        <v>12.79</v>
      </c>
      <c r="I136" s="381">
        <f t="shared" si="5"/>
        <v>946.46</v>
      </c>
    </row>
    <row r="137" spans="1:9" s="380" customFormat="1">
      <c r="A137" s="174" t="s">
        <v>403</v>
      </c>
      <c r="B137" s="391" t="s">
        <v>1628</v>
      </c>
      <c r="C137" s="809" t="s">
        <v>1846</v>
      </c>
      <c r="D137" s="932" t="s">
        <v>1846</v>
      </c>
      <c r="E137" s="932" t="s">
        <v>1846</v>
      </c>
      <c r="F137" s="174" t="s">
        <v>954</v>
      </c>
      <c r="G137" s="402">
        <v>74</v>
      </c>
      <c r="H137" s="403">
        <v>25.7</v>
      </c>
      <c r="I137" s="381">
        <f t="shared" si="5"/>
        <v>1901.8</v>
      </c>
    </row>
    <row r="138" spans="1:9" s="380" customFormat="1">
      <c r="A138" s="174" t="s">
        <v>406</v>
      </c>
      <c r="B138" s="391" t="s">
        <v>1629</v>
      </c>
      <c r="C138" s="809" t="s">
        <v>1847</v>
      </c>
      <c r="D138" s="932" t="s">
        <v>1847</v>
      </c>
      <c r="E138" s="932" t="s">
        <v>1847</v>
      </c>
      <c r="F138" s="174" t="s">
        <v>954</v>
      </c>
      <c r="G138" s="402">
        <v>74</v>
      </c>
      <c r="H138" s="403">
        <v>25.61</v>
      </c>
      <c r="I138" s="381">
        <f t="shared" si="5"/>
        <v>1895.14</v>
      </c>
    </row>
    <row r="139" spans="1:9" s="380" customFormat="1">
      <c r="A139" s="18">
        <v>89712</v>
      </c>
      <c r="B139" s="389" t="s">
        <v>1630</v>
      </c>
      <c r="C139" s="809" t="s">
        <v>1848</v>
      </c>
      <c r="D139" s="932" t="s">
        <v>1848</v>
      </c>
      <c r="E139" s="932" t="s">
        <v>1848</v>
      </c>
      <c r="F139" s="18" t="s">
        <v>1999</v>
      </c>
      <c r="G139" s="402">
        <v>111</v>
      </c>
      <c r="H139" s="403">
        <v>128.93</v>
      </c>
      <c r="I139" s="381">
        <f t="shared" si="5"/>
        <v>14311.23</v>
      </c>
    </row>
    <row r="140" spans="1:9" s="380" customFormat="1">
      <c r="A140" s="18">
        <v>89711</v>
      </c>
      <c r="B140" s="389" t="s">
        <v>1631</v>
      </c>
      <c r="C140" s="809" t="s">
        <v>1849</v>
      </c>
      <c r="D140" s="932" t="s">
        <v>1849</v>
      </c>
      <c r="E140" s="932" t="s">
        <v>1849</v>
      </c>
      <c r="F140" s="18" t="s">
        <v>1999</v>
      </c>
      <c r="G140" s="402">
        <v>37</v>
      </c>
      <c r="H140" s="403">
        <v>82.95</v>
      </c>
      <c r="I140" s="381">
        <f t="shared" si="5"/>
        <v>3069.15</v>
      </c>
    </row>
    <row r="141" spans="1:9" s="380" customFormat="1">
      <c r="A141" s="18">
        <v>89714</v>
      </c>
      <c r="B141" s="389" t="s">
        <v>1632</v>
      </c>
      <c r="C141" s="809" t="s">
        <v>1850</v>
      </c>
      <c r="D141" s="932" t="s">
        <v>1850</v>
      </c>
      <c r="E141" s="932" t="s">
        <v>1850</v>
      </c>
      <c r="F141" s="18" t="s">
        <v>1999</v>
      </c>
      <c r="G141" s="402">
        <v>117.5</v>
      </c>
      <c r="H141" s="403">
        <v>242.4</v>
      </c>
      <c r="I141" s="381">
        <f t="shared" si="5"/>
        <v>28482</v>
      </c>
    </row>
    <row r="142" spans="1:9" s="380" customFormat="1">
      <c r="A142" s="174">
        <v>89726</v>
      </c>
      <c r="B142" s="389" t="s">
        <v>1633</v>
      </c>
      <c r="C142" s="809" t="s">
        <v>1851</v>
      </c>
      <c r="D142" s="932" t="s">
        <v>1851</v>
      </c>
      <c r="E142" s="932" t="s">
        <v>1851</v>
      </c>
      <c r="F142" s="18" t="s">
        <v>954</v>
      </c>
      <c r="G142" s="402">
        <v>148</v>
      </c>
      <c r="H142" s="403">
        <v>5.33</v>
      </c>
      <c r="I142" s="381">
        <f t="shared" si="5"/>
        <v>788.84</v>
      </c>
    </row>
    <row r="143" spans="1:9" s="380" customFormat="1">
      <c r="A143" s="174">
        <v>89724</v>
      </c>
      <c r="B143" s="389" t="s">
        <v>1634</v>
      </c>
      <c r="C143" s="809" t="s">
        <v>1852</v>
      </c>
      <c r="D143" s="932" t="s">
        <v>1852</v>
      </c>
      <c r="E143" s="932" t="s">
        <v>1852</v>
      </c>
      <c r="F143" s="18" t="s">
        <v>954</v>
      </c>
      <c r="G143" s="402">
        <v>148</v>
      </c>
      <c r="H143" s="403">
        <v>5.16</v>
      </c>
      <c r="I143" s="381">
        <f t="shared" si="5"/>
        <v>763.68</v>
      </c>
    </row>
    <row r="144" spans="1:9" s="380" customFormat="1">
      <c r="A144" s="174">
        <v>89744</v>
      </c>
      <c r="B144" s="389" t="s">
        <v>1635</v>
      </c>
      <c r="C144" s="809" t="s">
        <v>1853</v>
      </c>
      <c r="D144" s="932" t="s">
        <v>1853</v>
      </c>
      <c r="E144" s="932" t="s">
        <v>1853</v>
      </c>
      <c r="F144" s="18" t="s">
        <v>954</v>
      </c>
      <c r="G144" s="402">
        <v>94</v>
      </c>
      <c r="H144" s="403">
        <v>15.96</v>
      </c>
      <c r="I144" s="381">
        <f t="shared" si="5"/>
        <v>1500.24</v>
      </c>
    </row>
    <row r="145" spans="1:9" s="380" customFormat="1">
      <c r="A145" s="174">
        <v>89731</v>
      </c>
      <c r="B145" s="389" t="s">
        <v>1636</v>
      </c>
      <c r="C145" s="809" t="s">
        <v>1854</v>
      </c>
      <c r="D145" s="932" t="s">
        <v>1854</v>
      </c>
      <c r="E145" s="932" t="s">
        <v>1854</v>
      </c>
      <c r="F145" s="18" t="s">
        <v>954</v>
      </c>
      <c r="G145" s="402">
        <v>370</v>
      </c>
      <c r="H145" s="403">
        <v>7.3</v>
      </c>
      <c r="I145" s="381">
        <f t="shared" si="5"/>
        <v>2701</v>
      </c>
    </row>
    <row r="146" spans="1:9" s="380" customFormat="1">
      <c r="A146" s="174">
        <v>86882</v>
      </c>
      <c r="B146" s="391" t="s">
        <v>1637</v>
      </c>
      <c r="C146" s="809" t="s">
        <v>1855</v>
      </c>
      <c r="D146" s="932" t="s">
        <v>1855</v>
      </c>
      <c r="E146" s="932" t="s">
        <v>1855</v>
      </c>
      <c r="F146" s="174" t="s">
        <v>954</v>
      </c>
      <c r="G146" s="402">
        <v>74</v>
      </c>
      <c r="H146" s="403">
        <v>14.33</v>
      </c>
      <c r="I146" s="381">
        <f t="shared" si="5"/>
        <v>1060.42</v>
      </c>
    </row>
    <row r="147" spans="1:9" s="380" customFormat="1">
      <c r="A147" s="174">
        <v>86882</v>
      </c>
      <c r="B147" s="391" t="s">
        <v>1638</v>
      </c>
      <c r="C147" s="809" t="s">
        <v>1856</v>
      </c>
      <c r="D147" s="932" t="s">
        <v>1856</v>
      </c>
      <c r="E147" s="932" t="s">
        <v>1856</v>
      </c>
      <c r="F147" s="174" t="s">
        <v>954</v>
      </c>
      <c r="G147" s="402">
        <v>74</v>
      </c>
      <c r="H147" s="403">
        <v>14.33</v>
      </c>
      <c r="I147" s="381">
        <f t="shared" si="5"/>
        <v>1060.42</v>
      </c>
    </row>
    <row r="148" spans="1:9" s="380" customFormat="1">
      <c r="A148" s="174">
        <v>86882</v>
      </c>
      <c r="B148" s="391" t="s">
        <v>1639</v>
      </c>
      <c r="C148" s="809" t="s">
        <v>1857</v>
      </c>
      <c r="D148" s="932" t="s">
        <v>1857</v>
      </c>
      <c r="E148" s="932" t="s">
        <v>1857</v>
      </c>
      <c r="F148" s="174" t="s">
        <v>954</v>
      </c>
      <c r="G148" s="402">
        <v>74</v>
      </c>
      <c r="H148" s="403">
        <v>14.33</v>
      </c>
      <c r="I148" s="381">
        <f t="shared" si="5"/>
        <v>1060.42</v>
      </c>
    </row>
    <row r="149" spans="1:9" s="380" customFormat="1">
      <c r="A149" s="174">
        <v>89482</v>
      </c>
      <c r="B149" s="389" t="s">
        <v>1640</v>
      </c>
      <c r="C149" s="809" t="s">
        <v>1858</v>
      </c>
      <c r="D149" s="932" t="s">
        <v>1858</v>
      </c>
      <c r="E149" s="932" t="s">
        <v>1858</v>
      </c>
      <c r="F149" s="18" t="s">
        <v>954</v>
      </c>
      <c r="G149" s="402">
        <v>74</v>
      </c>
      <c r="H149" s="403">
        <v>19.43</v>
      </c>
      <c r="I149" s="381">
        <f t="shared" si="5"/>
        <v>1437.82</v>
      </c>
    </row>
    <row r="150" spans="1:9" s="380" customFormat="1">
      <c r="A150" s="18" t="s">
        <v>1642</v>
      </c>
      <c r="B150" s="389" t="s">
        <v>1641</v>
      </c>
      <c r="C150" s="809" t="s">
        <v>1859</v>
      </c>
      <c r="D150" s="932" t="s">
        <v>1859</v>
      </c>
      <c r="E150" s="932" t="s">
        <v>1859</v>
      </c>
      <c r="F150" s="18" t="s">
        <v>954</v>
      </c>
      <c r="G150" s="402">
        <v>74</v>
      </c>
      <c r="H150" s="403">
        <v>111.69</v>
      </c>
      <c r="I150" s="381">
        <f t="shared" si="5"/>
        <v>8265.06</v>
      </c>
    </row>
    <row r="151" spans="1:9" s="380" customFormat="1">
      <c r="A151" s="18" t="s">
        <v>321</v>
      </c>
      <c r="B151" s="389" t="s">
        <v>1643</v>
      </c>
      <c r="C151" s="809" t="s">
        <v>1860</v>
      </c>
      <c r="D151" s="932" t="s">
        <v>1860</v>
      </c>
      <c r="E151" s="932" t="s">
        <v>1860</v>
      </c>
      <c r="F151" s="18" t="s">
        <v>954</v>
      </c>
      <c r="G151" s="402">
        <v>94</v>
      </c>
      <c r="H151" s="403">
        <v>170.99</v>
      </c>
      <c r="I151" s="381">
        <f t="shared" si="5"/>
        <v>16073.06</v>
      </c>
    </row>
    <row r="152" spans="1:9" s="380" customFormat="1">
      <c r="A152" s="18" t="s">
        <v>121</v>
      </c>
      <c r="B152" s="389" t="s">
        <v>1644</v>
      </c>
      <c r="C152" s="809" t="s">
        <v>1861</v>
      </c>
      <c r="D152" s="932" t="s">
        <v>1861</v>
      </c>
      <c r="E152" s="932" t="s">
        <v>1861</v>
      </c>
      <c r="F152" s="18" t="s">
        <v>954</v>
      </c>
      <c r="G152" s="402">
        <v>296</v>
      </c>
      <c r="H152" s="403">
        <v>38.06</v>
      </c>
      <c r="I152" s="381">
        <f t="shared" si="5"/>
        <v>11265.76</v>
      </c>
    </row>
    <row r="153" spans="1:9" s="380" customFormat="1">
      <c r="A153" s="18" t="s">
        <v>294</v>
      </c>
      <c r="B153" s="389" t="s">
        <v>1645</v>
      </c>
      <c r="C153" s="809" t="s">
        <v>1862</v>
      </c>
      <c r="D153" s="932" t="s">
        <v>1862</v>
      </c>
      <c r="E153" s="932" t="s">
        <v>1862</v>
      </c>
      <c r="F153" s="18" t="s">
        <v>956</v>
      </c>
      <c r="G153" s="402">
        <v>94.939999999999941</v>
      </c>
      <c r="H153" s="403">
        <v>27.55</v>
      </c>
      <c r="I153" s="381">
        <f t="shared" si="5"/>
        <v>2615.6</v>
      </c>
    </row>
    <row r="154" spans="1:9" s="380" customFormat="1">
      <c r="A154" s="18">
        <v>72209</v>
      </c>
      <c r="B154" s="389" t="s">
        <v>1646</v>
      </c>
      <c r="C154" s="809" t="s">
        <v>1782</v>
      </c>
      <c r="D154" s="932" t="s">
        <v>1782</v>
      </c>
      <c r="E154" s="932" t="s">
        <v>1782</v>
      </c>
      <c r="F154" s="18" t="s">
        <v>956</v>
      </c>
      <c r="G154" s="402">
        <v>24.439999999999998</v>
      </c>
      <c r="H154" s="403">
        <v>21.1</v>
      </c>
      <c r="I154" s="381">
        <f t="shared" si="5"/>
        <v>515.67999999999995</v>
      </c>
    </row>
    <row r="155" spans="1:9" s="380" customFormat="1">
      <c r="A155" s="18" t="s">
        <v>744</v>
      </c>
      <c r="B155" s="389" t="s">
        <v>1647</v>
      </c>
      <c r="C155" s="809" t="s">
        <v>792</v>
      </c>
      <c r="D155" s="932" t="s">
        <v>792</v>
      </c>
      <c r="E155" s="932" t="s">
        <v>792</v>
      </c>
      <c r="F155" s="18" t="s">
        <v>956</v>
      </c>
      <c r="G155" s="402">
        <v>137.43</v>
      </c>
      <c r="H155" s="403">
        <v>41.33</v>
      </c>
      <c r="I155" s="381">
        <f t="shared" si="5"/>
        <v>5679.98</v>
      </c>
    </row>
    <row r="156" spans="1:9" s="380" customFormat="1">
      <c r="A156" s="648"/>
      <c r="B156" s="390"/>
      <c r="C156" s="705" t="s">
        <v>1807</v>
      </c>
      <c r="D156" s="706" t="s">
        <v>1807</v>
      </c>
      <c r="E156" s="706" t="s">
        <v>1807</v>
      </c>
      <c r="F156" s="409" t="s">
        <v>204</v>
      </c>
      <c r="G156" s="41" t="s">
        <v>204</v>
      </c>
      <c r="H156" s="41" t="s">
        <v>204</v>
      </c>
      <c r="I156" s="62">
        <f>SUM(I116:I155)</f>
        <v>195480.13000000003</v>
      </c>
    </row>
    <row r="157" spans="1:9" s="380" customFormat="1">
      <c r="A157" s="647"/>
      <c r="B157" s="389" t="s">
        <v>585</v>
      </c>
      <c r="C157" s="933" t="s">
        <v>1863</v>
      </c>
      <c r="D157" s="934" t="s">
        <v>1863</v>
      </c>
      <c r="E157" s="934" t="s">
        <v>1863</v>
      </c>
      <c r="F157" s="397" t="s">
        <v>204</v>
      </c>
      <c r="G157" s="402" t="s">
        <v>204</v>
      </c>
      <c r="H157" s="403"/>
      <c r="I157" s="381"/>
    </row>
    <row r="158" spans="1:9" s="380" customFormat="1">
      <c r="A158" s="18" t="s">
        <v>122</v>
      </c>
      <c r="B158" s="389" t="s">
        <v>587</v>
      </c>
      <c r="C158" s="809" t="s">
        <v>1864</v>
      </c>
      <c r="D158" s="932" t="s">
        <v>1864</v>
      </c>
      <c r="E158" s="932" t="s">
        <v>1864</v>
      </c>
      <c r="F158" s="18" t="s">
        <v>954</v>
      </c>
      <c r="G158" s="406">
        <v>378</v>
      </c>
      <c r="H158" s="406">
        <v>23.41</v>
      </c>
      <c r="I158" s="381">
        <f t="shared" si="5"/>
        <v>8848.98</v>
      </c>
    </row>
    <row r="159" spans="1:9" s="380" customFormat="1">
      <c r="A159" s="18" t="s">
        <v>122</v>
      </c>
      <c r="B159" s="389" t="s">
        <v>590</v>
      </c>
      <c r="C159" s="809" t="s">
        <v>1865</v>
      </c>
      <c r="D159" s="932" t="s">
        <v>1865</v>
      </c>
      <c r="E159" s="932" t="s">
        <v>1865</v>
      </c>
      <c r="F159" s="18" t="s">
        <v>954</v>
      </c>
      <c r="G159" s="402">
        <v>252</v>
      </c>
      <c r="H159" s="403">
        <v>23.41</v>
      </c>
      <c r="I159" s="381">
        <f t="shared" si="5"/>
        <v>5899.32</v>
      </c>
    </row>
    <row r="160" spans="1:9" s="380" customFormat="1">
      <c r="A160" s="18" t="s">
        <v>123</v>
      </c>
      <c r="B160" s="389" t="s">
        <v>593</v>
      </c>
      <c r="C160" s="809" t="s">
        <v>1866</v>
      </c>
      <c r="D160" s="932" t="s">
        <v>1866</v>
      </c>
      <c r="E160" s="932" t="s">
        <v>1866</v>
      </c>
      <c r="F160" s="18" t="s">
        <v>954</v>
      </c>
      <c r="G160" s="404">
        <v>378</v>
      </c>
      <c r="H160" s="405">
        <v>28.91</v>
      </c>
      <c r="I160" s="381">
        <f t="shared" si="5"/>
        <v>10927.98</v>
      </c>
    </row>
    <row r="161" spans="1:9" s="380" customFormat="1">
      <c r="A161" s="18" t="s">
        <v>1648</v>
      </c>
      <c r="B161" s="389" t="s">
        <v>596</v>
      </c>
      <c r="C161" s="809" t="s">
        <v>1867</v>
      </c>
      <c r="D161" s="932" t="s">
        <v>1867</v>
      </c>
      <c r="E161" s="932" t="s">
        <v>1867</v>
      </c>
      <c r="F161" s="18" t="s">
        <v>954</v>
      </c>
      <c r="G161" s="402">
        <v>126</v>
      </c>
      <c r="H161" s="403">
        <v>13.61</v>
      </c>
      <c r="I161" s="381">
        <f t="shared" si="5"/>
        <v>1714.86</v>
      </c>
    </row>
    <row r="162" spans="1:9" s="380" customFormat="1">
      <c r="A162" s="18" t="s">
        <v>1649</v>
      </c>
      <c r="B162" s="389" t="s">
        <v>599</v>
      </c>
      <c r="C162" s="809" t="s">
        <v>1868</v>
      </c>
      <c r="D162" s="932" t="s">
        <v>1868</v>
      </c>
      <c r="E162" s="932" t="s">
        <v>1868</v>
      </c>
      <c r="F162" s="18" t="s">
        <v>954</v>
      </c>
      <c r="G162" s="402">
        <v>126</v>
      </c>
      <c r="H162" s="403">
        <v>51.19</v>
      </c>
      <c r="I162" s="381">
        <f t="shared" si="5"/>
        <v>6449.94</v>
      </c>
    </row>
    <row r="163" spans="1:9" s="380" customFormat="1">
      <c r="A163" s="18" t="s">
        <v>1650</v>
      </c>
      <c r="B163" s="389" t="s">
        <v>602</v>
      </c>
      <c r="C163" s="809" t="s">
        <v>1869</v>
      </c>
      <c r="D163" s="932" t="s">
        <v>1869</v>
      </c>
      <c r="E163" s="932" t="s">
        <v>1869</v>
      </c>
      <c r="F163" s="18" t="s">
        <v>954</v>
      </c>
      <c r="G163" s="402">
        <v>126</v>
      </c>
      <c r="H163" s="403">
        <v>10.96</v>
      </c>
      <c r="I163" s="381">
        <f t="shared" si="5"/>
        <v>1380.96</v>
      </c>
    </row>
    <row r="164" spans="1:9" s="380" customFormat="1">
      <c r="A164" s="18" t="s">
        <v>1650</v>
      </c>
      <c r="B164" s="389" t="s">
        <v>603</v>
      </c>
      <c r="C164" s="809" t="s">
        <v>1870</v>
      </c>
      <c r="D164" s="932" t="s">
        <v>1870</v>
      </c>
      <c r="E164" s="932" t="s">
        <v>1870</v>
      </c>
      <c r="F164" s="18" t="s">
        <v>954</v>
      </c>
      <c r="G164" s="402">
        <v>126</v>
      </c>
      <c r="H164" s="403">
        <v>10.96</v>
      </c>
      <c r="I164" s="381">
        <f t="shared" si="5"/>
        <v>1380.96</v>
      </c>
    </row>
    <row r="165" spans="1:9" s="380" customFormat="1">
      <c r="A165" s="18" t="s">
        <v>1650</v>
      </c>
      <c r="B165" s="389" t="s">
        <v>605</v>
      </c>
      <c r="C165" s="809" t="s">
        <v>1871</v>
      </c>
      <c r="D165" s="932" t="s">
        <v>1871</v>
      </c>
      <c r="E165" s="932" t="s">
        <v>1871</v>
      </c>
      <c r="F165" s="18" t="s">
        <v>954</v>
      </c>
      <c r="G165" s="406">
        <v>126</v>
      </c>
      <c r="H165" s="406">
        <v>10.96</v>
      </c>
      <c r="I165" s="381">
        <f t="shared" si="5"/>
        <v>1380.96</v>
      </c>
    </row>
    <row r="166" spans="1:9" s="380" customFormat="1">
      <c r="A166" s="18" t="s">
        <v>124</v>
      </c>
      <c r="B166" s="389" t="s">
        <v>1651</v>
      </c>
      <c r="C166" s="809" t="s">
        <v>1872</v>
      </c>
      <c r="D166" s="932" t="s">
        <v>1872</v>
      </c>
      <c r="E166" s="932" t="s">
        <v>1872</v>
      </c>
      <c r="F166" s="18" t="s">
        <v>1999</v>
      </c>
      <c r="G166" s="402">
        <v>630</v>
      </c>
      <c r="H166" s="403">
        <v>8.19</v>
      </c>
      <c r="I166" s="381">
        <f t="shared" si="5"/>
        <v>5159.7</v>
      </c>
    </row>
    <row r="167" spans="1:9" s="380" customFormat="1">
      <c r="A167" s="18">
        <v>73614</v>
      </c>
      <c r="B167" s="389" t="s">
        <v>1652</v>
      </c>
      <c r="C167" s="809" t="s">
        <v>1873</v>
      </c>
      <c r="D167" s="932" t="s">
        <v>1873</v>
      </c>
      <c r="E167" s="932" t="s">
        <v>1873</v>
      </c>
      <c r="F167" s="18" t="s">
        <v>1999</v>
      </c>
      <c r="G167" s="402">
        <v>819</v>
      </c>
      <c r="H167" s="403">
        <v>34.65</v>
      </c>
      <c r="I167" s="381">
        <f t="shared" si="5"/>
        <v>28378.35</v>
      </c>
    </row>
    <row r="168" spans="1:9" s="380" customFormat="1">
      <c r="A168" s="18">
        <v>72308</v>
      </c>
      <c r="B168" s="389" t="s">
        <v>1653</v>
      </c>
      <c r="C168" s="809" t="s">
        <v>1874</v>
      </c>
      <c r="D168" s="932" t="s">
        <v>1874</v>
      </c>
      <c r="E168" s="932" t="s">
        <v>1874</v>
      </c>
      <c r="F168" s="18" t="s">
        <v>1999</v>
      </c>
      <c r="G168" s="402">
        <v>126</v>
      </c>
      <c r="H168" s="403">
        <v>67.95</v>
      </c>
      <c r="I168" s="381">
        <f t="shared" si="5"/>
        <v>8561.7000000000007</v>
      </c>
    </row>
    <row r="169" spans="1:9" s="380" customFormat="1">
      <c r="A169" s="18" t="s">
        <v>125</v>
      </c>
      <c r="B169" s="389" t="s">
        <v>1654</v>
      </c>
      <c r="C169" s="809" t="s">
        <v>1875</v>
      </c>
      <c r="D169" s="932" t="s">
        <v>1875</v>
      </c>
      <c r="E169" s="932" t="s">
        <v>1875</v>
      </c>
      <c r="F169" s="18" t="s">
        <v>954</v>
      </c>
      <c r="G169" s="402">
        <v>1134</v>
      </c>
      <c r="H169" s="403">
        <v>6.09</v>
      </c>
      <c r="I169" s="381">
        <f t="shared" si="5"/>
        <v>6906.06</v>
      </c>
    </row>
    <row r="170" spans="1:9" s="380" customFormat="1">
      <c r="A170" s="18" t="s">
        <v>1656</v>
      </c>
      <c r="B170" s="389" t="s">
        <v>1655</v>
      </c>
      <c r="C170" s="809" t="s">
        <v>1876</v>
      </c>
      <c r="D170" s="932" t="s">
        <v>1876</v>
      </c>
      <c r="E170" s="932" t="s">
        <v>1876</v>
      </c>
      <c r="F170" s="18" t="s">
        <v>955</v>
      </c>
      <c r="G170" s="402">
        <v>19530</v>
      </c>
      <c r="H170" s="403">
        <v>3.16</v>
      </c>
      <c r="I170" s="381">
        <f t="shared" si="5"/>
        <v>61714.8</v>
      </c>
    </row>
    <row r="171" spans="1:9" s="380" customFormat="1">
      <c r="A171" s="18" t="s">
        <v>1658</v>
      </c>
      <c r="B171" s="389" t="s">
        <v>1657</v>
      </c>
      <c r="C171" s="809" t="s">
        <v>1877</v>
      </c>
      <c r="D171" s="932" t="s">
        <v>1877</v>
      </c>
      <c r="E171" s="932" t="s">
        <v>1877</v>
      </c>
      <c r="F171" s="18" t="s">
        <v>955</v>
      </c>
      <c r="G171" s="402">
        <v>1108.8000000000004</v>
      </c>
      <c r="H171" s="403">
        <v>6.31</v>
      </c>
      <c r="I171" s="381">
        <f t="shared" si="5"/>
        <v>6996.53</v>
      </c>
    </row>
    <row r="172" spans="1:9" s="380" customFormat="1">
      <c r="A172" s="18">
        <v>72249</v>
      </c>
      <c r="B172" s="389" t="s">
        <v>1659</v>
      </c>
      <c r="C172" s="809" t="s">
        <v>1878</v>
      </c>
      <c r="D172" s="932" t="s">
        <v>1878</v>
      </c>
      <c r="E172" s="932" t="s">
        <v>1878</v>
      </c>
      <c r="F172" s="18" t="s">
        <v>955</v>
      </c>
      <c r="G172" s="402">
        <v>378</v>
      </c>
      <c r="H172" s="403">
        <v>6.4</v>
      </c>
      <c r="I172" s="381">
        <f t="shared" si="5"/>
        <v>2419.1999999999998</v>
      </c>
    </row>
    <row r="173" spans="1:9" s="380" customFormat="1">
      <c r="A173" s="18" t="s">
        <v>126</v>
      </c>
      <c r="B173" s="389" t="s">
        <v>1660</v>
      </c>
      <c r="C173" s="809" t="s">
        <v>1879</v>
      </c>
      <c r="D173" s="932" t="s">
        <v>1879</v>
      </c>
      <c r="E173" s="932" t="s">
        <v>1879</v>
      </c>
      <c r="F173" s="18" t="s">
        <v>954</v>
      </c>
      <c r="G173" s="402">
        <v>53</v>
      </c>
      <c r="H173" s="403">
        <v>8.06</v>
      </c>
      <c r="I173" s="381">
        <f t="shared" si="5"/>
        <v>427.18</v>
      </c>
    </row>
    <row r="174" spans="1:9" s="380" customFormat="1">
      <c r="A174" s="18">
        <v>73542</v>
      </c>
      <c r="B174" s="389" t="s">
        <v>1661</v>
      </c>
      <c r="C174" s="809" t="s">
        <v>1880</v>
      </c>
      <c r="D174" s="932" t="s">
        <v>1880</v>
      </c>
      <c r="E174" s="932" t="s">
        <v>1880</v>
      </c>
      <c r="F174" s="18" t="s">
        <v>2000</v>
      </c>
      <c r="G174" s="402">
        <v>716</v>
      </c>
      <c r="H174" s="403">
        <v>1.46</v>
      </c>
      <c r="I174" s="381">
        <f t="shared" si="5"/>
        <v>1045.3599999999999</v>
      </c>
    </row>
    <row r="175" spans="1:9" s="380" customFormat="1">
      <c r="A175" s="18">
        <v>73543</v>
      </c>
      <c r="B175" s="389" t="s">
        <v>1662</v>
      </c>
      <c r="C175" s="809" t="s">
        <v>1881</v>
      </c>
      <c r="D175" s="932" t="s">
        <v>1881</v>
      </c>
      <c r="E175" s="932" t="s">
        <v>1881</v>
      </c>
      <c r="F175" s="18" t="s">
        <v>2000</v>
      </c>
      <c r="G175" s="402">
        <v>1260</v>
      </c>
      <c r="H175" s="403">
        <v>1.23</v>
      </c>
      <c r="I175" s="381">
        <f t="shared" si="5"/>
        <v>1549.8</v>
      </c>
    </row>
    <row r="176" spans="1:9" s="380" customFormat="1">
      <c r="A176" s="18" t="s">
        <v>127</v>
      </c>
      <c r="B176" s="389" t="s">
        <v>1663</v>
      </c>
      <c r="C176" s="809" t="s">
        <v>1882</v>
      </c>
      <c r="D176" s="932" t="s">
        <v>1882</v>
      </c>
      <c r="E176" s="932" t="s">
        <v>1882</v>
      </c>
      <c r="F176" s="18" t="s">
        <v>954</v>
      </c>
      <c r="G176" s="402">
        <v>126</v>
      </c>
      <c r="H176" s="403">
        <v>6.3</v>
      </c>
      <c r="I176" s="381">
        <f t="shared" si="5"/>
        <v>793.8</v>
      </c>
    </row>
    <row r="177" spans="1:9" s="380" customFormat="1">
      <c r="A177" s="18">
        <v>20111</v>
      </c>
      <c r="B177" s="389" t="s">
        <v>1664</v>
      </c>
      <c r="C177" s="809" t="s">
        <v>1883</v>
      </c>
      <c r="D177" s="932" t="s">
        <v>1883</v>
      </c>
      <c r="E177" s="932" t="s">
        <v>1883</v>
      </c>
      <c r="F177" s="18" t="s">
        <v>2001</v>
      </c>
      <c r="G177" s="407">
        <v>252</v>
      </c>
      <c r="H177" s="407">
        <v>7.38</v>
      </c>
      <c r="I177" s="381">
        <f t="shared" si="5"/>
        <v>1859.76</v>
      </c>
    </row>
    <row r="178" spans="1:9">
      <c r="A178" s="174" t="s">
        <v>138</v>
      </c>
      <c r="B178" s="391" t="s">
        <v>1665</v>
      </c>
      <c r="C178" s="809" t="s">
        <v>1884</v>
      </c>
      <c r="D178" s="932" t="s">
        <v>1884</v>
      </c>
      <c r="E178" s="932" t="s">
        <v>1884</v>
      </c>
      <c r="F178" s="174" t="s">
        <v>2002</v>
      </c>
      <c r="G178" s="408">
        <v>378</v>
      </c>
      <c r="H178" s="408">
        <v>6.36</v>
      </c>
      <c r="I178" s="381">
        <f t="shared" si="5"/>
        <v>2404.08</v>
      </c>
    </row>
    <row r="179" spans="1:9">
      <c r="A179" s="18" t="s">
        <v>128</v>
      </c>
      <c r="B179" s="389" t="s">
        <v>1666</v>
      </c>
      <c r="C179" s="809" t="s">
        <v>1885</v>
      </c>
      <c r="D179" s="932" t="s">
        <v>1885</v>
      </c>
      <c r="E179" s="932" t="s">
        <v>1885</v>
      </c>
      <c r="F179" s="18" t="s">
        <v>954</v>
      </c>
      <c r="G179" s="408">
        <v>126</v>
      </c>
      <c r="H179" s="408">
        <v>44.36</v>
      </c>
      <c r="I179" s="381">
        <f t="shared" si="5"/>
        <v>5589.36</v>
      </c>
    </row>
    <row r="180" spans="1:9">
      <c r="A180" s="18">
        <v>1595</v>
      </c>
      <c r="B180" s="389" t="s">
        <v>1667</v>
      </c>
      <c r="C180" s="809" t="s">
        <v>1886</v>
      </c>
      <c r="D180" s="932" t="s">
        <v>1886</v>
      </c>
      <c r="E180" s="932" t="s">
        <v>1886</v>
      </c>
      <c r="F180" s="18" t="s">
        <v>954</v>
      </c>
      <c r="G180" s="408">
        <v>126</v>
      </c>
      <c r="H180" s="408">
        <v>15.14</v>
      </c>
      <c r="I180" s="381">
        <f t="shared" si="5"/>
        <v>1907.64</v>
      </c>
    </row>
    <row r="181" spans="1:9">
      <c r="A181" s="18" t="s">
        <v>129</v>
      </c>
      <c r="B181" s="389" t="s">
        <v>1668</v>
      </c>
      <c r="C181" s="809" t="s">
        <v>1887</v>
      </c>
      <c r="D181" s="932" t="s">
        <v>1887</v>
      </c>
      <c r="E181" s="932" t="s">
        <v>1887</v>
      </c>
      <c r="F181" s="18" t="s">
        <v>954</v>
      </c>
      <c r="G181" s="408">
        <v>126</v>
      </c>
      <c r="H181" s="408">
        <v>59.1</v>
      </c>
      <c r="I181" s="381">
        <f t="shared" ref="I181:I219" si="6">ROUND(G181*H181,2)</f>
        <v>7446.6</v>
      </c>
    </row>
    <row r="182" spans="1:9">
      <c r="A182" s="648"/>
      <c r="B182" s="390"/>
      <c r="C182" s="705" t="s">
        <v>1807</v>
      </c>
      <c r="D182" s="706" t="s">
        <v>1807</v>
      </c>
      <c r="E182" s="706" t="s">
        <v>1807</v>
      </c>
      <c r="F182" s="409" t="s">
        <v>204</v>
      </c>
      <c r="G182" s="41" t="s">
        <v>204</v>
      </c>
      <c r="H182" s="41" t="s">
        <v>204</v>
      </c>
      <c r="I182" s="62">
        <f>SUM(I158:I181)</f>
        <v>181143.87999999998</v>
      </c>
    </row>
    <row r="183" spans="1:9">
      <c r="A183" s="647"/>
      <c r="B183" s="389">
        <v>8</v>
      </c>
      <c r="C183" s="933" t="s">
        <v>1888</v>
      </c>
      <c r="D183" s="934" t="s">
        <v>1888</v>
      </c>
      <c r="E183" s="934" t="s">
        <v>1888</v>
      </c>
      <c r="F183" s="397" t="s">
        <v>204</v>
      </c>
      <c r="G183" s="408" t="s">
        <v>204</v>
      </c>
      <c r="H183" s="408"/>
      <c r="I183" s="381"/>
    </row>
    <row r="184" spans="1:9">
      <c r="A184" s="18" t="s">
        <v>130</v>
      </c>
      <c r="B184" s="389" t="s">
        <v>703</v>
      </c>
      <c r="C184" s="809" t="s">
        <v>1889</v>
      </c>
      <c r="D184" s="932" t="s">
        <v>1889</v>
      </c>
      <c r="E184" s="932" t="s">
        <v>1889</v>
      </c>
      <c r="F184" s="18" t="s">
        <v>954</v>
      </c>
      <c r="G184" s="408">
        <v>114</v>
      </c>
      <c r="H184" s="408">
        <v>590.13</v>
      </c>
      <c r="I184" s="381">
        <f t="shared" si="6"/>
        <v>67274.820000000007</v>
      </c>
    </row>
    <row r="185" spans="1:9">
      <c r="A185" s="18" t="s">
        <v>131</v>
      </c>
      <c r="B185" s="389" t="s">
        <v>705</v>
      </c>
      <c r="C185" s="809" t="s">
        <v>1890</v>
      </c>
      <c r="D185" s="932" t="s">
        <v>1890</v>
      </c>
      <c r="E185" s="932" t="s">
        <v>1890</v>
      </c>
      <c r="F185" s="18" t="s">
        <v>954</v>
      </c>
      <c r="G185" s="408">
        <v>47</v>
      </c>
      <c r="H185" s="408">
        <v>357.85</v>
      </c>
      <c r="I185" s="381">
        <f t="shared" si="6"/>
        <v>16818.95</v>
      </c>
    </row>
    <row r="186" spans="1:9">
      <c r="A186" s="18" t="s">
        <v>670</v>
      </c>
      <c r="B186" s="389" t="s">
        <v>708</v>
      </c>
      <c r="C186" s="809" t="s">
        <v>1891</v>
      </c>
      <c r="D186" s="932" t="s">
        <v>1891</v>
      </c>
      <c r="E186" s="932" t="s">
        <v>1891</v>
      </c>
      <c r="F186" s="18" t="s">
        <v>954</v>
      </c>
      <c r="G186" s="408">
        <v>113</v>
      </c>
      <c r="H186" s="408">
        <v>118.89</v>
      </c>
      <c r="I186" s="381">
        <f t="shared" si="6"/>
        <v>13434.57</v>
      </c>
    </row>
    <row r="187" spans="1:9">
      <c r="A187" s="18" t="s">
        <v>717</v>
      </c>
      <c r="B187" s="389" t="s">
        <v>710</v>
      </c>
      <c r="C187" s="809" t="s">
        <v>1892</v>
      </c>
      <c r="D187" s="932" t="s">
        <v>1892</v>
      </c>
      <c r="E187" s="932" t="s">
        <v>1892</v>
      </c>
      <c r="F187" s="18" t="s">
        <v>954</v>
      </c>
      <c r="G187" s="408">
        <v>132</v>
      </c>
      <c r="H187" s="408">
        <v>677.89</v>
      </c>
      <c r="I187" s="381">
        <f t="shared" si="6"/>
        <v>89481.48</v>
      </c>
    </row>
    <row r="188" spans="1:9">
      <c r="A188" s="648"/>
      <c r="B188" s="390"/>
      <c r="C188" s="705" t="s">
        <v>1807</v>
      </c>
      <c r="D188" s="706" t="s">
        <v>1807</v>
      </c>
      <c r="E188" s="706" t="s">
        <v>1807</v>
      </c>
      <c r="F188" s="409" t="s">
        <v>204</v>
      </c>
      <c r="G188" s="41" t="s">
        <v>204</v>
      </c>
      <c r="H188" s="41" t="s">
        <v>204</v>
      </c>
      <c r="I188" s="62">
        <f>SUM(I184:I187)</f>
        <v>187009.82</v>
      </c>
    </row>
    <row r="189" spans="1:9">
      <c r="A189" s="647"/>
      <c r="B189" s="389">
        <v>9</v>
      </c>
      <c r="C189" s="933" t="s">
        <v>49</v>
      </c>
      <c r="D189" s="934" t="s">
        <v>49</v>
      </c>
      <c r="E189" s="934" t="s">
        <v>49</v>
      </c>
      <c r="F189" s="397" t="s">
        <v>204</v>
      </c>
      <c r="G189" s="408" t="s">
        <v>204</v>
      </c>
      <c r="H189" s="408" t="s">
        <v>204</v>
      </c>
      <c r="I189" s="381"/>
    </row>
    <row r="190" spans="1:9">
      <c r="A190" s="18" t="s">
        <v>1669</v>
      </c>
      <c r="B190" s="389" t="s">
        <v>736</v>
      </c>
      <c r="C190" s="809" t="s">
        <v>1893</v>
      </c>
      <c r="D190" s="932" t="s">
        <v>1893</v>
      </c>
      <c r="E190" s="932" t="s">
        <v>1893</v>
      </c>
      <c r="F190" s="18" t="s">
        <v>953</v>
      </c>
      <c r="G190" s="408">
        <v>1094.6100000000006</v>
      </c>
      <c r="H190" s="408">
        <v>47.44</v>
      </c>
      <c r="I190" s="381">
        <f t="shared" si="6"/>
        <v>51928.3</v>
      </c>
    </row>
    <row r="191" spans="1:9">
      <c r="A191" s="18" t="s">
        <v>291</v>
      </c>
      <c r="B191" s="389" t="s">
        <v>737</v>
      </c>
      <c r="C191" s="809" t="s">
        <v>1894</v>
      </c>
      <c r="D191" s="932" t="s">
        <v>1894</v>
      </c>
      <c r="E191" s="932" t="s">
        <v>1894</v>
      </c>
      <c r="F191" s="18" t="s">
        <v>953</v>
      </c>
      <c r="G191" s="408">
        <v>1448.0399999999972</v>
      </c>
      <c r="H191" s="408">
        <v>44.06</v>
      </c>
      <c r="I191" s="381">
        <f t="shared" si="6"/>
        <v>63800.639999999999</v>
      </c>
    </row>
    <row r="192" spans="1:9">
      <c r="A192" s="18" t="s">
        <v>1670</v>
      </c>
      <c r="B192" s="389" t="s">
        <v>738</v>
      </c>
      <c r="C192" s="809" t="s">
        <v>1895</v>
      </c>
      <c r="D192" s="932" t="s">
        <v>1895</v>
      </c>
      <c r="E192" s="932" t="s">
        <v>1895</v>
      </c>
      <c r="F192" s="18" t="s">
        <v>953</v>
      </c>
      <c r="G192" s="408">
        <v>105.60000000000002</v>
      </c>
      <c r="H192" s="408">
        <v>41.83</v>
      </c>
      <c r="I192" s="381">
        <f t="shared" si="6"/>
        <v>4417.25</v>
      </c>
    </row>
    <row r="193" spans="1:9">
      <c r="A193" s="18" t="s">
        <v>1671</v>
      </c>
      <c r="B193" s="389" t="s">
        <v>739</v>
      </c>
      <c r="C193" s="809" t="s">
        <v>1896</v>
      </c>
      <c r="D193" s="932" t="s">
        <v>1896</v>
      </c>
      <c r="E193" s="932" t="s">
        <v>1896</v>
      </c>
      <c r="F193" s="18" t="s">
        <v>953</v>
      </c>
      <c r="G193" s="408">
        <v>530.19999999999982</v>
      </c>
      <c r="H193" s="408">
        <v>132.21</v>
      </c>
      <c r="I193" s="381">
        <f t="shared" si="6"/>
        <v>70097.740000000005</v>
      </c>
    </row>
    <row r="194" spans="1:9">
      <c r="A194" s="648"/>
      <c r="B194" s="390"/>
      <c r="C194" s="705" t="s">
        <v>1807</v>
      </c>
      <c r="D194" s="706" t="s">
        <v>1807</v>
      </c>
      <c r="E194" s="706" t="s">
        <v>1807</v>
      </c>
      <c r="F194" s="409" t="s">
        <v>204</v>
      </c>
      <c r="G194" s="41" t="s">
        <v>204</v>
      </c>
      <c r="H194" s="41" t="s">
        <v>204</v>
      </c>
      <c r="I194" s="62">
        <f>SUM(I190:I193)</f>
        <v>190243.93</v>
      </c>
    </row>
    <row r="195" spans="1:9">
      <c r="A195" s="647"/>
      <c r="B195" s="389">
        <v>10</v>
      </c>
      <c r="C195" s="933" t="s">
        <v>1897</v>
      </c>
      <c r="D195" s="934" t="s">
        <v>1897</v>
      </c>
      <c r="E195" s="934" t="s">
        <v>1897</v>
      </c>
      <c r="F195" s="397" t="s">
        <v>204</v>
      </c>
      <c r="G195" s="408" t="s">
        <v>204</v>
      </c>
      <c r="H195" s="408" t="s">
        <v>204</v>
      </c>
      <c r="I195" s="381"/>
    </row>
    <row r="196" spans="1:9">
      <c r="A196" s="174">
        <v>87878</v>
      </c>
      <c r="B196" s="391" t="s">
        <v>1602</v>
      </c>
      <c r="C196" s="809" t="s">
        <v>1898</v>
      </c>
      <c r="D196" s="932" t="s">
        <v>1898</v>
      </c>
      <c r="E196" s="932" t="s">
        <v>1898</v>
      </c>
      <c r="F196" s="174" t="s">
        <v>953</v>
      </c>
      <c r="G196" s="408">
        <v>3535.3999999999978</v>
      </c>
      <c r="H196" s="408">
        <v>3.48</v>
      </c>
      <c r="I196" s="381">
        <f t="shared" si="6"/>
        <v>12303.19</v>
      </c>
    </row>
    <row r="197" spans="1:9">
      <c r="A197" s="18" t="s">
        <v>133</v>
      </c>
      <c r="B197" s="389" t="s">
        <v>1603</v>
      </c>
      <c r="C197" s="809" t="s">
        <v>1899</v>
      </c>
      <c r="D197" s="932" t="s">
        <v>1899</v>
      </c>
      <c r="E197" s="932" t="s">
        <v>1899</v>
      </c>
      <c r="F197" s="18" t="s">
        <v>953</v>
      </c>
      <c r="G197" s="408">
        <v>3535.3999999999978</v>
      </c>
      <c r="H197" s="408">
        <v>39.479999999999997</v>
      </c>
      <c r="I197" s="381">
        <f t="shared" si="6"/>
        <v>139577.59</v>
      </c>
    </row>
    <row r="198" spans="1:9">
      <c r="A198" s="18" t="s">
        <v>134</v>
      </c>
      <c r="B198" s="389" t="s">
        <v>1604</v>
      </c>
      <c r="C198" s="809" t="s">
        <v>1900</v>
      </c>
      <c r="D198" s="932" t="s">
        <v>1900</v>
      </c>
      <c r="E198" s="932" t="s">
        <v>1900</v>
      </c>
      <c r="F198" s="18" t="s">
        <v>953</v>
      </c>
      <c r="G198" s="408">
        <v>6005.1199999999881</v>
      </c>
      <c r="H198" s="408">
        <v>28.61</v>
      </c>
      <c r="I198" s="381">
        <f t="shared" si="6"/>
        <v>171806.48</v>
      </c>
    </row>
    <row r="199" spans="1:9">
      <c r="A199" s="18" t="s">
        <v>136</v>
      </c>
      <c r="B199" s="389" t="s">
        <v>1605</v>
      </c>
      <c r="C199" s="809" t="s">
        <v>1901</v>
      </c>
      <c r="D199" s="932" t="s">
        <v>1901</v>
      </c>
      <c r="E199" s="932" t="s">
        <v>1901</v>
      </c>
      <c r="F199" s="18" t="s">
        <v>953</v>
      </c>
      <c r="G199" s="408">
        <v>422.40000000000009</v>
      </c>
      <c r="H199" s="408">
        <v>42.61</v>
      </c>
      <c r="I199" s="381">
        <f t="shared" si="6"/>
        <v>17998.46</v>
      </c>
    </row>
    <row r="200" spans="1:9">
      <c r="A200" s="648"/>
      <c r="B200" s="390"/>
      <c r="C200" s="705" t="s">
        <v>1807</v>
      </c>
      <c r="D200" s="706" t="s">
        <v>1807</v>
      </c>
      <c r="E200" s="706" t="s">
        <v>1807</v>
      </c>
      <c r="F200" s="409" t="s">
        <v>204</v>
      </c>
      <c r="G200" s="41" t="s">
        <v>204</v>
      </c>
      <c r="H200" s="41" t="s">
        <v>204</v>
      </c>
      <c r="I200" s="62">
        <f>SUM(I196:I199)</f>
        <v>341685.72000000003</v>
      </c>
    </row>
    <row r="201" spans="1:9">
      <c r="A201" s="650"/>
      <c r="B201" s="391">
        <v>11</v>
      </c>
      <c r="C201" s="933" t="s">
        <v>1902</v>
      </c>
      <c r="D201" s="934" t="s">
        <v>1902</v>
      </c>
      <c r="E201" s="934" t="s">
        <v>1902</v>
      </c>
      <c r="F201" s="398" t="s">
        <v>204</v>
      </c>
      <c r="G201" s="408" t="s">
        <v>204</v>
      </c>
      <c r="H201" s="408" t="s">
        <v>204</v>
      </c>
      <c r="I201" s="381"/>
    </row>
    <row r="202" spans="1:9">
      <c r="A202" s="650">
        <v>11587</v>
      </c>
      <c r="B202" s="391" t="s">
        <v>1672</v>
      </c>
      <c r="C202" s="809" t="s">
        <v>1903</v>
      </c>
      <c r="D202" s="932" t="s">
        <v>1903</v>
      </c>
      <c r="E202" s="932" t="s">
        <v>1903</v>
      </c>
      <c r="F202" s="174" t="s">
        <v>953</v>
      </c>
      <c r="G202" s="408">
        <v>105.60000000000002</v>
      </c>
      <c r="H202" s="408">
        <v>43.63</v>
      </c>
      <c r="I202" s="381">
        <f t="shared" si="6"/>
        <v>4607.33</v>
      </c>
    </row>
    <row r="203" spans="1:9">
      <c r="A203" s="648"/>
      <c r="B203" s="390"/>
      <c r="C203" s="705" t="s">
        <v>1807</v>
      </c>
      <c r="D203" s="706" t="s">
        <v>1807</v>
      </c>
      <c r="E203" s="706" t="s">
        <v>1807</v>
      </c>
      <c r="F203" s="409" t="s">
        <v>204</v>
      </c>
      <c r="G203" s="41" t="s">
        <v>204</v>
      </c>
      <c r="H203" s="41" t="s">
        <v>204</v>
      </c>
      <c r="I203" s="62">
        <f>I202</f>
        <v>4607.33</v>
      </c>
    </row>
    <row r="204" spans="1:9">
      <c r="A204" s="647"/>
      <c r="B204" s="389">
        <v>12</v>
      </c>
      <c r="C204" s="933" t="s">
        <v>1904</v>
      </c>
      <c r="D204" s="934" t="s">
        <v>1904</v>
      </c>
      <c r="E204" s="934" t="s">
        <v>1904</v>
      </c>
      <c r="F204" s="397" t="s">
        <v>204</v>
      </c>
      <c r="G204" s="408" t="s">
        <v>204</v>
      </c>
      <c r="H204" s="408" t="s">
        <v>204</v>
      </c>
      <c r="I204" s="381"/>
    </row>
    <row r="205" spans="1:9">
      <c r="A205" s="18" t="s">
        <v>409</v>
      </c>
      <c r="B205" s="389" t="s">
        <v>1673</v>
      </c>
      <c r="C205" s="809" t="s">
        <v>1905</v>
      </c>
      <c r="D205" s="932" t="s">
        <v>1905</v>
      </c>
      <c r="E205" s="932" t="s">
        <v>1905</v>
      </c>
      <c r="F205" s="18" t="s">
        <v>953</v>
      </c>
      <c r="G205" s="408">
        <v>13.64</v>
      </c>
      <c r="H205" s="408">
        <v>415.96</v>
      </c>
      <c r="I205" s="381">
        <f t="shared" si="6"/>
        <v>5673.69</v>
      </c>
    </row>
    <row r="206" spans="1:9">
      <c r="A206" s="18" t="s">
        <v>1675</v>
      </c>
      <c r="B206" s="389" t="s">
        <v>1674</v>
      </c>
      <c r="C206" s="809" t="s">
        <v>1906</v>
      </c>
      <c r="D206" s="932" t="s">
        <v>1906</v>
      </c>
      <c r="E206" s="932" t="s">
        <v>1906</v>
      </c>
      <c r="F206" s="18" t="s">
        <v>953</v>
      </c>
      <c r="G206" s="408">
        <v>34.680000000000007</v>
      </c>
      <c r="H206" s="408">
        <v>367.05</v>
      </c>
      <c r="I206" s="381">
        <f t="shared" si="6"/>
        <v>12729.29</v>
      </c>
    </row>
    <row r="207" spans="1:9">
      <c r="A207" s="648"/>
      <c r="B207" s="390"/>
      <c r="C207" s="705" t="s">
        <v>1807</v>
      </c>
      <c r="D207" s="706" t="s">
        <v>1807</v>
      </c>
      <c r="E207" s="706" t="s">
        <v>1807</v>
      </c>
      <c r="F207" s="409" t="s">
        <v>204</v>
      </c>
      <c r="G207" s="41" t="s">
        <v>204</v>
      </c>
      <c r="H207" s="41" t="s">
        <v>204</v>
      </c>
      <c r="I207" s="62">
        <f>SUM(I205:I206)</f>
        <v>18402.98</v>
      </c>
    </row>
    <row r="208" spans="1:9">
      <c r="A208" s="647"/>
      <c r="B208" s="389">
        <v>13</v>
      </c>
      <c r="C208" s="933" t="s">
        <v>1907</v>
      </c>
      <c r="D208" s="934" t="s">
        <v>1907</v>
      </c>
      <c r="E208" s="934" t="s">
        <v>1907</v>
      </c>
      <c r="F208" s="397" t="s">
        <v>204</v>
      </c>
      <c r="G208" s="408" t="s">
        <v>204</v>
      </c>
      <c r="H208" s="408" t="s">
        <v>204</v>
      </c>
      <c r="I208" s="381"/>
    </row>
    <row r="209" spans="1:9">
      <c r="A209" s="18">
        <v>55960</v>
      </c>
      <c r="B209" s="389" t="s">
        <v>1676</v>
      </c>
      <c r="C209" s="933" t="s">
        <v>1908</v>
      </c>
      <c r="D209" s="934" t="s">
        <v>1908</v>
      </c>
      <c r="E209" s="934" t="s">
        <v>1908</v>
      </c>
      <c r="F209" s="18" t="s">
        <v>953</v>
      </c>
      <c r="G209" s="408">
        <v>1786.4000000000015</v>
      </c>
      <c r="H209" s="408">
        <v>5.61</v>
      </c>
      <c r="I209" s="381">
        <f t="shared" si="6"/>
        <v>10021.700000000001</v>
      </c>
    </row>
    <row r="210" spans="1:9">
      <c r="A210" s="648"/>
      <c r="B210" s="390"/>
      <c r="C210" s="705" t="s">
        <v>1807</v>
      </c>
      <c r="D210" s="706" t="s">
        <v>1807</v>
      </c>
      <c r="E210" s="706" t="s">
        <v>1807</v>
      </c>
      <c r="F210" s="409" t="s">
        <v>204</v>
      </c>
      <c r="G210" s="41" t="s">
        <v>204</v>
      </c>
      <c r="H210" s="41" t="s">
        <v>204</v>
      </c>
      <c r="I210" s="62">
        <f>I209</f>
        <v>10021.700000000001</v>
      </c>
    </row>
    <row r="211" spans="1:9">
      <c r="A211" s="647"/>
      <c r="B211" s="389">
        <v>14</v>
      </c>
      <c r="C211" s="933" t="s">
        <v>1909</v>
      </c>
      <c r="D211" s="934" t="s">
        <v>1909</v>
      </c>
      <c r="E211" s="934" t="s">
        <v>1909</v>
      </c>
      <c r="F211" s="397" t="s">
        <v>204</v>
      </c>
      <c r="G211" s="408" t="s">
        <v>204</v>
      </c>
      <c r="H211" s="408" t="s">
        <v>204</v>
      </c>
      <c r="I211" s="381"/>
    </row>
    <row r="212" spans="1:9">
      <c r="A212" s="18" t="s">
        <v>1238</v>
      </c>
      <c r="B212" s="389" t="s">
        <v>1677</v>
      </c>
      <c r="C212" s="809" t="s">
        <v>1910</v>
      </c>
      <c r="D212" s="932" t="s">
        <v>1910</v>
      </c>
      <c r="E212" s="932" t="s">
        <v>1910</v>
      </c>
      <c r="F212" s="18" t="s">
        <v>964</v>
      </c>
      <c r="G212" s="408">
        <v>4660.2999999999993</v>
      </c>
      <c r="H212" s="408">
        <v>6.61</v>
      </c>
      <c r="I212" s="381">
        <f t="shared" si="6"/>
        <v>30804.58</v>
      </c>
    </row>
    <row r="213" spans="1:9">
      <c r="A213" s="18" t="s">
        <v>1238</v>
      </c>
      <c r="B213" s="389" t="s">
        <v>1678</v>
      </c>
      <c r="C213" s="809" t="s">
        <v>1911</v>
      </c>
      <c r="D213" s="932" t="s">
        <v>1911</v>
      </c>
      <c r="E213" s="932" t="s">
        <v>1911</v>
      </c>
      <c r="F213" s="18" t="s">
        <v>953</v>
      </c>
      <c r="G213" s="408">
        <v>7915.8399999999892</v>
      </c>
      <c r="H213" s="408">
        <v>6.61</v>
      </c>
      <c r="I213" s="381">
        <f t="shared" si="6"/>
        <v>52323.7</v>
      </c>
    </row>
    <row r="214" spans="1:9">
      <c r="A214" s="18" t="s">
        <v>1680</v>
      </c>
      <c r="B214" s="389" t="s">
        <v>1679</v>
      </c>
      <c r="C214" s="809" t="s">
        <v>1912</v>
      </c>
      <c r="D214" s="932" t="s">
        <v>1912</v>
      </c>
      <c r="E214" s="932" t="s">
        <v>1912</v>
      </c>
      <c r="F214" s="18" t="s">
        <v>964</v>
      </c>
      <c r="G214" s="408">
        <v>1758.2399999999998</v>
      </c>
      <c r="H214" s="408">
        <v>16.13</v>
      </c>
      <c r="I214" s="381">
        <f t="shared" si="6"/>
        <v>28360.41</v>
      </c>
    </row>
    <row r="215" spans="1:9">
      <c r="A215" s="18" t="s">
        <v>1052</v>
      </c>
      <c r="B215" s="389" t="s">
        <v>1681</v>
      </c>
      <c r="C215" s="809" t="s">
        <v>1913</v>
      </c>
      <c r="D215" s="932" t="s">
        <v>1913</v>
      </c>
      <c r="E215" s="932" t="s">
        <v>1913</v>
      </c>
      <c r="F215" s="18" t="s">
        <v>953</v>
      </c>
      <c r="G215" s="408">
        <v>851.76</v>
      </c>
      <c r="H215" s="408">
        <v>18.78</v>
      </c>
      <c r="I215" s="381">
        <f t="shared" si="6"/>
        <v>15996.05</v>
      </c>
    </row>
    <row r="216" spans="1:9">
      <c r="A216" s="648"/>
      <c r="B216" s="390"/>
      <c r="C216" s="705" t="s">
        <v>1807</v>
      </c>
      <c r="D216" s="706" t="s">
        <v>1807</v>
      </c>
      <c r="E216" s="706" t="s">
        <v>1807</v>
      </c>
      <c r="F216" s="409" t="s">
        <v>204</v>
      </c>
      <c r="G216" s="41" t="s">
        <v>204</v>
      </c>
      <c r="H216" s="41" t="s">
        <v>204</v>
      </c>
      <c r="I216" s="62">
        <f>SUM(I212:I215)</f>
        <v>127484.74</v>
      </c>
    </row>
    <row r="217" spans="1:9">
      <c r="A217" s="647"/>
      <c r="B217" s="389">
        <v>15</v>
      </c>
      <c r="C217" s="933" t="s">
        <v>135</v>
      </c>
      <c r="D217" s="934" t="s">
        <v>135</v>
      </c>
      <c r="E217" s="934" t="s">
        <v>135</v>
      </c>
      <c r="F217" s="397" t="s">
        <v>204</v>
      </c>
      <c r="G217" s="408" t="s">
        <v>204</v>
      </c>
      <c r="H217" s="408" t="s">
        <v>204</v>
      </c>
      <c r="I217" s="381"/>
    </row>
    <row r="218" spans="1:9">
      <c r="A218" s="18" t="s">
        <v>137</v>
      </c>
      <c r="B218" s="389" t="s">
        <v>1682</v>
      </c>
      <c r="C218" s="809" t="s">
        <v>1914</v>
      </c>
      <c r="D218" s="932" t="s">
        <v>1914</v>
      </c>
      <c r="E218" s="932" t="s">
        <v>1914</v>
      </c>
      <c r="F218" s="18" t="s">
        <v>2000</v>
      </c>
      <c r="G218" s="408">
        <v>45</v>
      </c>
      <c r="H218" s="408">
        <v>40.869999999999997</v>
      </c>
      <c r="I218" s="381">
        <f t="shared" si="6"/>
        <v>1839.15</v>
      </c>
    </row>
    <row r="219" spans="1:9">
      <c r="A219" s="18">
        <v>9537</v>
      </c>
      <c r="B219" s="389" t="s">
        <v>1683</v>
      </c>
      <c r="C219" s="809" t="s">
        <v>1915</v>
      </c>
      <c r="D219" s="932" t="s">
        <v>1915</v>
      </c>
      <c r="E219" s="932" t="s">
        <v>1915</v>
      </c>
      <c r="F219" s="18" t="s">
        <v>953</v>
      </c>
      <c r="G219" s="408">
        <v>2789.49</v>
      </c>
      <c r="H219" s="408">
        <v>2.11</v>
      </c>
      <c r="I219" s="381">
        <f t="shared" si="6"/>
        <v>5885.82</v>
      </c>
    </row>
    <row r="220" spans="1:9">
      <c r="A220" s="648"/>
      <c r="B220" s="390"/>
      <c r="C220" s="705" t="s">
        <v>1807</v>
      </c>
      <c r="D220" s="706" t="s">
        <v>1807</v>
      </c>
      <c r="E220" s="706" t="s">
        <v>1807</v>
      </c>
      <c r="F220" s="409" t="s">
        <v>204</v>
      </c>
      <c r="G220" s="41" t="s">
        <v>204</v>
      </c>
      <c r="H220" s="41" t="s">
        <v>204</v>
      </c>
      <c r="I220" s="62">
        <f>SUM(I218:I219)</f>
        <v>7724.9699999999993</v>
      </c>
    </row>
    <row r="221" spans="1:9">
      <c r="A221" s="651"/>
      <c r="B221" s="392"/>
      <c r="C221" s="927" t="s">
        <v>1916</v>
      </c>
      <c r="D221" s="928"/>
      <c r="E221" s="929"/>
      <c r="F221" s="399"/>
      <c r="G221" s="412" t="s">
        <v>204</v>
      </c>
      <c r="H221" s="412" t="s">
        <v>204</v>
      </c>
      <c r="I221" s="416">
        <f>I309</f>
        <v>5740453.4900000012</v>
      </c>
    </row>
    <row r="222" spans="1:9">
      <c r="A222" s="16" t="s">
        <v>1606</v>
      </c>
      <c r="B222" s="386" t="s">
        <v>993</v>
      </c>
      <c r="C222" s="809" t="s">
        <v>1917</v>
      </c>
      <c r="D222" s="932" t="s">
        <v>1917</v>
      </c>
      <c r="E222" s="932" t="s">
        <v>1917</v>
      </c>
      <c r="F222" s="16" t="s">
        <v>959</v>
      </c>
      <c r="G222" s="408">
        <v>6125</v>
      </c>
      <c r="H222" s="408">
        <v>4.3600000000000003</v>
      </c>
      <c r="I222" s="381">
        <f t="shared" ref="I222:I223" si="7">ROUND(G222*H222,2)</f>
        <v>26705</v>
      </c>
    </row>
    <row r="223" spans="1:9">
      <c r="A223" s="16" t="s">
        <v>294</v>
      </c>
      <c r="B223" s="386" t="s">
        <v>1017</v>
      </c>
      <c r="C223" s="809" t="s">
        <v>1918</v>
      </c>
      <c r="D223" s="932" t="s">
        <v>1918</v>
      </c>
      <c r="E223" s="932" t="s">
        <v>1918</v>
      </c>
      <c r="F223" s="16" t="s">
        <v>1003</v>
      </c>
      <c r="G223" s="408">
        <v>889.35</v>
      </c>
      <c r="H223" s="408">
        <v>27.55</v>
      </c>
      <c r="I223" s="381">
        <f t="shared" si="7"/>
        <v>24501.59</v>
      </c>
    </row>
    <row r="224" spans="1:9">
      <c r="A224" s="16" t="s">
        <v>1044</v>
      </c>
      <c r="B224" s="386" t="s">
        <v>1020</v>
      </c>
      <c r="C224" s="809" t="s">
        <v>1045</v>
      </c>
      <c r="D224" s="932" t="s">
        <v>1045</v>
      </c>
      <c r="E224" s="932" t="s">
        <v>1045</v>
      </c>
      <c r="F224" s="16" t="s">
        <v>1003</v>
      </c>
      <c r="G224" s="408">
        <v>1634.15</v>
      </c>
      <c r="H224" s="408">
        <v>86.36</v>
      </c>
      <c r="I224" s="381">
        <f t="shared" ref="I224:I286" si="8">ROUND(G224*H224,2)</f>
        <v>141125.19</v>
      </c>
    </row>
    <row r="225" spans="1:9">
      <c r="A225" s="16">
        <v>73361</v>
      </c>
      <c r="B225" s="386" t="s">
        <v>1066</v>
      </c>
      <c r="C225" s="809" t="s">
        <v>1042</v>
      </c>
      <c r="D225" s="932" t="s">
        <v>1042</v>
      </c>
      <c r="E225" s="932" t="s">
        <v>1042</v>
      </c>
      <c r="F225" s="16" t="s">
        <v>1003</v>
      </c>
      <c r="G225" s="408">
        <v>889.35</v>
      </c>
      <c r="H225" s="408">
        <v>474.39</v>
      </c>
      <c r="I225" s="381">
        <f t="shared" si="8"/>
        <v>421898.75</v>
      </c>
    </row>
    <row r="226" spans="1:9">
      <c r="A226" s="400">
        <v>5651</v>
      </c>
      <c r="B226" s="393" t="s">
        <v>1684</v>
      </c>
      <c r="C226" s="809" t="s">
        <v>1919</v>
      </c>
      <c r="D226" s="932" t="s">
        <v>1919</v>
      </c>
      <c r="E226" s="932" t="s">
        <v>1919</v>
      </c>
      <c r="F226" s="400" t="s">
        <v>959</v>
      </c>
      <c r="G226" s="408">
        <v>2425.5</v>
      </c>
      <c r="H226" s="408">
        <v>28.26</v>
      </c>
      <c r="I226" s="381">
        <f t="shared" si="8"/>
        <v>68544.63</v>
      </c>
    </row>
    <row r="227" spans="1:9">
      <c r="A227" s="396">
        <v>73361</v>
      </c>
      <c r="B227" s="387" t="s">
        <v>1685</v>
      </c>
      <c r="C227" s="809" t="s">
        <v>1236</v>
      </c>
      <c r="D227" s="932" t="s">
        <v>1236</v>
      </c>
      <c r="E227" s="932" t="s">
        <v>1236</v>
      </c>
      <c r="F227" s="396" t="s">
        <v>1003</v>
      </c>
      <c r="G227" s="408">
        <v>333.20000000000005</v>
      </c>
      <c r="H227" s="408">
        <v>474.39</v>
      </c>
      <c r="I227" s="381">
        <f t="shared" si="8"/>
        <v>158066.75</v>
      </c>
    </row>
    <row r="228" spans="1:9">
      <c r="A228" s="396">
        <v>5651</v>
      </c>
      <c r="B228" s="387" t="s">
        <v>1686</v>
      </c>
      <c r="C228" s="809" t="s">
        <v>1920</v>
      </c>
      <c r="D228" s="932" t="s">
        <v>1920</v>
      </c>
      <c r="E228" s="932" t="s">
        <v>1920</v>
      </c>
      <c r="F228" s="396" t="s">
        <v>959</v>
      </c>
      <c r="G228" s="408">
        <v>3131.1</v>
      </c>
      <c r="H228" s="408">
        <v>28.26</v>
      </c>
      <c r="I228" s="381">
        <f t="shared" si="8"/>
        <v>88484.89</v>
      </c>
    </row>
    <row r="229" spans="1:9">
      <c r="A229" s="16" t="s">
        <v>1607</v>
      </c>
      <c r="B229" s="386" t="s">
        <v>1687</v>
      </c>
      <c r="C229" s="809" t="s">
        <v>1921</v>
      </c>
      <c r="D229" s="932" t="s">
        <v>1921</v>
      </c>
      <c r="E229" s="932" t="s">
        <v>1921</v>
      </c>
      <c r="F229" s="16" t="s">
        <v>1003</v>
      </c>
      <c r="G229" s="408">
        <v>166.60000000000002</v>
      </c>
      <c r="H229" s="408">
        <v>1178.04</v>
      </c>
      <c r="I229" s="381">
        <f t="shared" si="8"/>
        <v>196261.46</v>
      </c>
    </row>
    <row r="230" spans="1:9">
      <c r="A230" s="396" t="s">
        <v>1689</v>
      </c>
      <c r="B230" s="387" t="s">
        <v>1688</v>
      </c>
      <c r="C230" s="809" t="s">
        <v>1922</v>
      </c>
      <c r="D230" s="932" t="s">
        <v>1922</v>
      </c>
      <c r="E230" s="932" t="s">
        <v>1922</v>
      </c>
      <c r="F230" s="396" t="s">
        <v>959</v>
      </c>
      <c r="G230" s="408">
        <v>20739.25</v>
      </c>
      <c r="H230" s="408">
        <v>48.69</v>
      </c>
      <c r="I230" s="381">
        <f t="shared" si="8"/>
        <v>1009794.08</v>
      </c>
    </row>
    <row r="231" spans="1:9">
      <c r="A231" s="16" t="s">
        <v>1607</v>
      </c>
      <c r="B231" s="387" t="s">
        <v>1690</v>
      </c>
      <c r="C231" s="809" t="s">
        <v>1923</v>
      </c>
      <c r="D231" s="932" t="s">
        <v>1923</v>
      </c>
      <c r="E231" s="932" t="s">
        <v>1923</v>
      </c>
      <c r="F231" s="396" t="s">
        <v>1003</v>
      </c>
      <c r="G231" s="408">
        <v>31.85</v>
      </c>
      <c r="H231" s="408">
        <v>1178.04</v>
      </c>
      <c r="I231" s="381">
        <f t="shared" si="8"/>
        <v>37520.57</v>
      </c>
    </row>
    <row r="232" spans="1:9">
      <c r="A232" s="16">
        <v>72076</v>
      </c>
      <c r="B232" s="386" t="s">
        <v>1691</v>
      </c>
      <c r="C232" s="809" t="s">
        <v>1924</v>
      </c>
      <c r="D232" s="932" t="s">
        <v>1924</v>
      </c>
      <c r="E232" s="932" t="s">
        <v>1924</v>
      </c>
      <c r="F232" s="16" t="s">
        <v>959</v>
      </c>
      <c r="G232" s="408">
        <v>10123.4</v>
      </c>
      <c r="H232" s="408">
        <v>57.25</v>
      </c>
      <c r="I232" s="381">
        <f t="shared" si="8"/>
        <v>579564.65</v>
      </c>
    </row>
    <row r="233" spans="1:9">
      <c r="A233" s="16">
        <v>84033</v>
      </c>
      <c r="B233" s="386" t="s">
        <v>1692</v>
      </c>
      <c r="C233" s="809" t="s">
        <v>1925</v>
      </c>
      <c r="D233" s="932" t="s">
        <v>1925</v>
      </c>
      <c r="E233" s="932" t="s">
        <v>1925</v>
      </c>
      <c r="F233" s="16" t="s">
        <v>959</v>
      </c>
      <c r="G233" s="408">
        <v>10123.4</v>
      </c>
      <c r="H233" s="408">
        <v>29.16</v>
      </c>
      <c r="I233" s="381">
        <f t="shared" si="8"/>
        <v>295198.34000000003</v>
      </c>
    </row>
    <row r="234" spans="1:9">
      <c r="A234" s="16" t="s">
        <v>421</v>
      </c>
      <c r="B234" s="386" t="s">
        <v>1693</v>
      </c>
      <c r="C234" s="809" t="s">
        <v>1926</v>
      </c>
      <c r="D234" s="932" t="s">
        <v>1926</v>
      </c>
      <c r="E234" s="932" t="s">
        <v>1926</v>
      </c>
      <c r="F234" s="16" t="s">
        <v>2003</v>
      </c>
      <c r="G234" s="408">
        <v>980</v>
      </c>
      <c r="H234" s="408">
        <v>6.73</v>
      </c>
      <c r="I234" s="381">
        <f t="shared" si="8"/>
        <v>6595.4</v>
      </c>
    </row>
    <row r="235" spans="1:9">
      <c r="A235" s="16" t="s">
        <v>424</v>
      </c>
      <c r="B235" s="386" t="s">
        <v>1694</v>
      </c>
      <c r="C235" s="809" t="s">
        <v>1927</v>
      </c>
      <c r="D235" s="932" t="s">
        <v>1927</v>
      </c>
      <c r="E235" s="932" t="s">
        <v>1927</v>
      </c>
      <c r="F235" s="16" t="s">
        <v>2003</v>
      </c>
      <c r="G235" s="408">
        <v>490</v>
      </c>
      <c r="H235" s="408">
        <v>6.99</v>
      </c>
      <c r="I235" s="381">
        <f t="shared" si="8"/>
        <v>3425.1</v>
      </c>
    </row>
    <row r="236" spans="1:9">
      <c r="A236" s="16">
        <v>89362</v>
      </c>
      <c r="B236" s="386" t="s">
        <v>1695</v>
      </c>
      <c r="C236" s="809" t="s">
        <v>1928</v>
      </c>
      <c r="D236" s="932" t="s">
        <v>1928</v>
      </c>
      <c r="E236" s="932" t="s">
        <v>1928</v>
      </c>
      <c r="F236" s="16" t="s">
        <v>2003</v>
      </c>
      <c r="G236" s="408">
        <v>490</v>
      </c>
      <c r="H236" s="408">
        <v>5.8</v>
      </c>
      <c r="I236" s="381">
        <f t="shared" si="8"/>
        <v>2842</v>
      </c>
    </row>
    <row r="237" spans="1:9">
      <c r="A237" s="16">
        <v>89442</v>
      </c>
      <c r="B237" s="386" t="s">
        <v>1696</v>
      </c>
      <c r="C237" s="809" t="s">
        <v>1929</v>
      </c>
      <c r="D237" s="932" t="s">
        <v>1929</v>
      </c>
      <c r="E237" s="932" t="s">
        <v>1929</v>
      </c>
      <c r="F237" s="16" t="s">
        <v>2003</v>
      </c>
      <c r="G237" s="408">
        <v>490</v>
      </c>
      <c r="H237" s="408">
        <v>8.75</v>
      </c>
      <c r="I237" s="381">
        <f t="shared" si="8"/>
        <v>4287.5</v>
      </c>
    </row>
    <row r="238" spans="1:9">
      <c r="A238" s="16">
        <v>89395</v>
      </c>
      <c r="B238" s="386" t="s">
        <v>1697</v>
      </c>
      <c r="C238" s="809" t="s">
        <v>1930</v>
      </c>
      <c r="D238" s="932" t="s">
        <v>1930</v>
      </c>
      <c r="E238" s="932" t="s">
        <v>1930</v>
      </c>
      <c r="F238" s="16" t="s">
        <v>2003</v>
      </c>
      <c r="G238" s="408">
        <v>245</v>
      </c>
      <c r="H238" s="408">
        <v>8.4499999999999993</v>
      </c>
      <c r="I238" s="381">
        <f t="shared" si="8"/>
        <v>2070.25</v>
      </c>
    </row>
    <row r="239" spans="1:9">
      <c r="A239" s="16">
        <v>89440</v>
      </c>
      <c r="B239" s="386" t="s">
        <v>1698</v>
      </c>
      <c r="C239" s="809" t="s">
        <v>1931</v>
      </c>
      <c r="D239" s="932" t="s">
        <v>1931</v>
      </c>
      <c r="E239" s="932" t="s">
        <v>1931</v>
      </c>
      <c r="F239" s="16" t="s">
        <v>2003</v>
      </c>
      <c r="G239" s="408">
        <v>245</v>
      </c>
      <c r="H239" s="408">
        <v>5.93</v>
      </c>
      <c r="I239" s="381">
        <f t="shared" si="8"/>
        <v>1452.85</v>
      </c>
    </row>
    <row r="240" spans="1:9">
      <c r="A240" s="16" t="s">
        <v>118</v>
      </c>
      <c r="B240" s="386" t="s">
        <v>1699</v>
      </c>
      <c r="C240" s="809" t="s">
        <v>1932</v>
      </c>
      <c r="D240" s="932" t="s">
        <v>1932</v>
      </c>
      <c r="E240" s="932" t="s">
        <v>1932</v>
      </c>
      <c r="F240" s="16" t="s">
        <v>2003</v>
      </c>
      <c r="G240" s="408">
        <v>245</v>
      </c>
      <c r="H240" s="408">
        <v>20.239999999999998</v>
      </c>
      <c r="I240" s="381">
        <f t="shared" si="8"/>
        <v>4958.8</v>
      </c>
    </row>
    <row r="241" spans="1:9">
      <c r="A241" s="16" t="s">
        <v>1701</v>
      </c>
      <c r="B241" s="386" t="s">
        <v>1700</v>
      </c>
      <c r="C241" s="809" t="s">
        <v>1933</v>
      </c>
      <c r="D241" s="932" t="s">
        <v>1933</v>
      </c>
      <c r="E241" s="932" t="s">
        <v>1933</v>
      </c>
      <c r="F241" s="16" t="s">
        <v>2003</v>
      </c>
      <c r="G241" s="408">
        <v>245</v>
      </c>
      <c r="H241" s="408">
        <v>40.46</v>
      </c>
      <c r="I241" s="381">
        <f t="shared" si="8"/>
        <v>9912.7000000000007</v>
      </c>
    </row>
    <row r="242" spans="1:9">
      <c r="A242" s="16">
        <v>89402</v>
      </c>
      <c r="B242" s="386" t="s">
        <v>1702</v>
      </c>
      <c r="C242" s="809" t="s">
        <v>1934</v>
      </c>
      <c r="D242" s="932" t="s">
        <v>1934</v>
      </c>
      <c r="E242" s="932" t="s">
        <v>1934</v>
      </c>
      <c r="F242" s="16" t="s">
        <v>2004</v>
      </c>
      <c r="G242" s="408">
        <v>735</v>
      </c>
      <c r="H242" s="408">
        <v>37.049999999999997</v>
      </c>
      <c r="I242" s="381">
        <f t="shared" si="8"/>
        <v>27231.75</v>
      </c>
    </row>
    <row r="243" spans="1:9">
      <c r="A243" s="16">
        <v>89401</v>
      </c>
      <c r="B243" s="386" t="s">
        <v>1703</v>
      </c>
      <c r="C243" s="809" t="s">
        <v>1935</v>
      </c>
      <c r="D243" s="932" t="s">
        <v>1935</v>
      </c>
      <c r="E243" s="932" t="s">
        <v>1935</v>
      </c>
      <c r="F243" s="16" t="s">
        <v>2004</v>
      </c>
      <c r="G243" s="408">
        <v>122.5</v>
      </c>
      <c r="H243" s="408">
        <v>30.15</v>
      </c>
      <c r="I243" s="381">
        <f t="shared" si="8"/>
        <v>3693.38</v>
      </c>
    </row>
    <row r="244" spans="1:9">
      <c r="A244" s="16">
        <v>6021</v>
      </c>
      <c r="B244" s="386" t="s">
        <v>1704</v>
      </c>
      <c r="C244" s="809" t="s">
        <v>1936</v>
      </c>
      <c r="D244" s="932" t="s">
        <v>1936</v>
      </c>
      <c r="E244" s="932" t="s">
        <v>1936</v>
      </c>
      <c r="F244" s="16" t="s">
        <v>2003</v>
      </c>
      <c r="G244" s="408">
        <v>245</v>
      </c>
      <c r="H244" s="408">
        <v>218.61</v>
      </c>
      <c r="I244" s="381">
        <f t="shared" si="8"/>
        <v>53559.45</v>
      </c>
    </row>
    <row r="245" spans="1:9">
      <c r="A245" s="396">
        <v>86904</v>
      </c>
      <c r="B245" s="387" t="s">
        <v>1705</v>
      </c>
      <c r="C245" s="809" t="s">
        <v>1937</v>
      </c>
      <c r="D245" s="932" t="s">
        <v>1937</v>
      </c>
      <c r="E245" s="932" t="s">
        <v>1937</v>
      </c>
      <c r="F245" s="396" t="s">
        <v>2003</v>
      </c>
      <c r="G245" s="408">
        <v>245</v>
      </c>
      <c r="H245" s="408">
        <v>93.44</v>
      </c>
      <c r="I245" s="381">
        <f t="shared" si="8"/>
        <v>22892.799999999999</v>
      </c>
    </row>
    <row r="246" spans="1:9">
      <c r="A246" s="396" t="s">
        <v>1707</v>
      </c>
      <c r="B246" s="387" t="s">
        <v>1706</v>
      </c>
      <c r="C246" s="809" t="s">
        <v>1938</v>
      </c>
      <c r="D246" s="932" t="s">
        <v>1938</v>
      </c>
      <c r="E246" s="932" t="s">
        <v>1938</v>
      </c>
      <c r="F246" s="396" t="s">
        <v>2003</v>
      </c>
      <c r="G246" s="408">
        <v>245</v>
      </c>
      <c r="H246" s="408">
        <v>153.53</v>
      </c>
      <c r="I246" s="381">
        <f t="shared" si="8"/>
        <v>37614.85</v>
      </c>
    </row>
    <row r="247" spans="1:9">
      <c r="A247" s="396" t="s">
        <v>1709</v>
      </c>
      <c r="B247" s="387" t="s">
        <v>1708</v>
      </c>
      <c r="C247" s="809" t="s">
        <v>1939</v>
      </c>
      <c r="D247" s="932" t="s">
        <v>1939</v>
      </c>
      <c r="E247" s="932" t="s">
        <v>1939</v>
      </c>
      <c r="F247" s="396" t="s">
        <v>2003</v>
      </c>
      <c r="G247" s="408">
        <v>245</v>
      </c>
      <c r="H247" s="408">
        <v>156.96</v>
      </c>
      <c r="I247" s="381">
        <f t="shared" si="8"/>
        <v>38455.199999999997</v>
      </c>
    </row>
    <row r="248" spans="1:9">
      <c r="A248" s="396" t="s">
        <v>397</v>
      </c>
      <c r="B248" s="387" t="s">
        <v>1710</v>
      </c>
      <c r="C248" s="809" t="s">
        <v>1940</v>
      </c>
      <c r="D248" s="932" t="s">
        <v>1940</v>
      </c>
      <c r="E248" s="932" t="s">
        <v>1940</v>
      </c>
      <c r="F248" s="396" t="s">
        <v>2003</v>
      </c>
      <c r="G248" s="408">
        <v>245</v>
      </c>
      <c r="H248" s="408">
        <v>11.56</v>
      </c>
      <c r="I248" s="381">
        <f t="shared" si="8"/>
        <v>2832.2</v>
      </c>
    </row>
    <row r="249" spans="1:9">
      <c r="A249" s="396" t="s">
        <v>400</v>
      </c>
      <c r="B249" s="387" t="s">
        <v>1711</v>
      </c>
      <c r="C249" s="809" t="s">
        <v>1941</v>
      </c>
      <c r="D249" s="932" t="s">
        <v>1941</v>
      </c>
      <c r="E249" s="932" t="s">
        <v>1941</v>
      </c>
      <c r="F249" s="396" t="s">
        <v>2003</v>
      </c>
      <c r="G249" s="408">
        <v>245</v>
      </c>
      <c r="H249" s="408">
        <v>80.36</v>
      </c>
      <c r="I249" s="381">
        <f t="shared" si="8"/>
        <v>19688.2</v>
      </c>
    </row>
    <row r="250" spans="1:9">
      <c r="A250" s="16" t="s">
        <v>119</v>
      </c>
      <c r="B250" s="386" t="s">
        <v>1712</v>
      </c>
      <c r="C250" s="809" t="s">
        <v>1942</v>
      </c>
      <c r="D250" s="932" t="s">
        <v>1942</v>
      </c>
      <c r="E250" s="932" t="s">
        <v>1942</v>
      </c>
      <c r="F250" s="16" t="s">
        <v>2003</v>
      </c>
      <c r="G250" s="408">
        <v>245</v>
      </c>
      <c r="H250" s="408">
        <v>8.73</v>
      </c>
      <c r="I250" s="381">
        <f t="shared" si="8"/>
        <v>2138.85</v>
      </c>
    </row>
    <row r="251" spans="1:9">
      <c r="A251" s="16" t="s">
        <v>120</v>
      </c>
      <c r="B251" s="386" t="s">
        <v>1713</v>
      </c>
      <c r="C251" s="809" t="s">
        <v>1943</v>
      </c>
      <c r="D251" s="932" t="s">
        <v>1943</v>
      </c>
      <c r="E251" s="932" t="s">
        <v>1943</v>
      </c>
      <c r="F251" s="16" t="s">
        <v>2003</v>
      </c>
      <c r="G251" s="408">
        <v>245</v>
      </c>
      <c r="H251" s="408">
        <v>9.4600000000000009</v>
      </c>
      <c r="I251" s="381">
        <f t="shared" si="8"/>
        <v>2317.6999999999998</v>
      </c>
    </row>
    <row r="252" spans="1:9">
      <c r="A252" s="396">
        <v>86879</v>
      </c>
      <c r="B252" s="387" t="s">
        <v>1714</v>
      </c>
      <c r="C252" s="809" t="s">
        <v>1944</v>
      </c>
      <c r="D252" s="932" t="s">
        <v>1944</v>
      </c>
      <c r="E252" s="932" t="s">
        <v>1944</v>
      </c>
      <c r="F252" s="396" t="s">
        <v>2003</v>
      </c>
      <c r="G252" s="408">
        <v>245</v>
      </c>
      <c r="H252" s="408">
        <v>4.9800000000000004</v>
      </c>
      <c r="I252" s="381">
        <f t="shared" si="8"/>
        <v>1220.0999999999999</v>
      </c>
    </row>
    <row r="253" spans="1:9">
      <c r="A253" s="396">
        <v>86879</v>
      </c>
      <c r="B253" s="387" t="s">
        <v>1715</v>
      </c>
      <c r="C253" s="809" t="s">
        <v>1945</v>
      </c>
      <c r="D253" s="932" t="s">
        <v>1945</v>
      </c>
      <c r="E253" s="932" t="s">
        <v>1945</v>
      </c>
      <c r="F253" s="396" t="s">
        <v>2003</v>
      </c>
      <c r="G253" s="408">
        <v>245</v>
      </c>
      <c r="H253" s="408">
        <v>4.9800000000000004</v>
      </c>
      <c r="I253" s="381">
        <f t="shared" si="8"/>
        <v>1220.0999999999999</v>
      </c>
    </row>
    <row r="254" spans="1:9">
      <c r="A254" s="396">
        <v>86879</v>
      </c>
      <c r="B254" s="387" t="s">
        <v>1716</v>
      </c>
      <c r="C254" s="809" t="s">
        <v>1946</v>
      </c>
      <c r="D254" s="932" t="s">
        <v>1946</v>
      </c>
      <c r="E254" s="932" t="s">
        <v>1946</v>
      </c>
      <c r="F254" s="396" t="s">
        <v>2003</v>
      </c>
      <c r="G254" s="408">
        <v>245</v>
      </c>
      <c r="H254" s="408">
        <v>4.9800000000000004</v>
      </c>
      <c r="I254" s="381">
        <f t="shared" si="8"/>
        <v>1220.0999999999999</v>
      </c>
    </row>
    <row r="255" spans="1:9">
      <c r="A255" s="396" t="s">
        <v>1718</v>
      </c>
      <c r="B255" s="387" t="s">
        <v>1717</v>
      </c>
      <c r="C255" s="809" t="s">
        <v>1947</v>
      </c>
      <c r="D255" s="932" t="s">
        <v>1947</v>
      </c>
      <c r="E255" s="932" t="s">
        <v>1947</v>
      </c>
      <c r="F255" s="396" t="s">
        <v>2003</v>
      </c>
      <c r="G255" s="408">
        <v>245</v>
      </c>
      <c r="H255" s="408">
        <v>12.79</v>
      </c>
      <c r="I255" s="381">
        <f t="shared" si="8"/>
        <v>3133.55</v>
      </c>
    </row>
    <row r="256" spans="1:9">
      <c r="A256" s="396" t="s">
        <v>403</v>
      </c>
      <c r="B256" s="387" t="s">
        <v>1719</v>
      </c>
      <c r="C256" s="809" t="s">
        <v>1948</v>
      </c>
      <c r="D256" s="932" t="s">
        <v>1948</v>
      </c>
      <c r="E256" s="932" t="s">
        <v>1948</v>
      </c>
      <c r="F256" s="396" t="s">
        <v>2003</v>
      </c>
      <c r="G256" s="408">
        <v>245</v>
      </c>
      <c r="H256" s="408">
        <v>25.7</v>
      </c>
      <c r="I256" s="381">
        <f t="shared" si="8"/>
        <v>6296.5</v>
      </c>
    </row>
    <row r="257" spans="1:9">
      <c r="A257" s="396" t="s">
        <v>406</v>
      </c>
      <c r="B257" s="387" t="s">
        <v>1720</v>
      </c>
      <c r="C257" s="809" t="s">
        <v>1949</v>
      </c>
      <c r="D257" s="932" t="s">
        <v>1949</v>
      </c>
      <c r="E257" s="932" t="s">
        <v>1949</v>
      </c>
      <c r="F257" s="396" t="s">
        <v>2003</v>
      </c>
      <c r="G257" s="408">
        <v>245</v>
      </c>
      <c r="H257" s="408">
        <v>25.61</v>
      </c>
      <c r="I257" s="381">
        <f t="shared" si="8"/>
        <v>6274.45</v>
      </c>
    </row>
    <row r="258" spans="1:9">
      <c r="A258" s="16">
        <v>89712</v>
      </c>
      <c r="B258" s="386" t="s">
        <v>1721</v>
      </c>
      <c r="C258" s="809" t="s">
        <v>1950</v>
      </c>
      <c r="D258" s="932" t="s">
        <v>1950</v>
      </c>
      <c r="E258" s="932" t="s">
        <v>1950</v>
      </c>
      <c r="F258" s="16" t="s">
        <v>2004</v>
      </c>
      <c r="G258" s="408">
        <v>490</v>
      </c>
      <c r="H258" s="408">
        <v>128.93</v>
      </c>
      <c r="I258" s="381">
        <f t="shared" si="8"/>
        <v>63175.7</v>
      </c>
    </row>
    <row r="259" spans="1:9">
      <c r="A259" s="16">
        <v>89711</v>
      </c>
      <c r="B259" s="386" t="s">
        <v>1722</v>
      </c>
      <c r="C259" s="809" t="s">
        <v>1951</v>
      </c>
      <c r="D259" s="932" t="s">
        <v>1951</v>
      </c>
      <c r="E259" s="932" t="s">
        <v>1951</v>
      </c>
      <c r="F259" s="16" t="s">
        <v>2004</v>
      </c>
      <c r="G259" s="408">
        <v>122.5</v>
      </c>
      <c r="H259" s="408">
        <v>82.95</v>
      </c>
      <c r="I259" s="381">
        <f t="shared" si="8"/>
        <v>10161.379999999999</v>
      </c>
    </row>
    <row r="260" spans="1:9">
      <c r="A260" s="16">
        <v>89713</v>
      </c>
      <c r="B260" s="386" t="s">
        <v>1723</v>
      </c>
      <c r="C260" s="809" t="s">
        <v>1952</v>
      </c>
      <c r="D260" s="932" t="s">
        <v>1952</v>
      </c>
      <c r="E260" s="932" t="s">
        <v>1952</v>
      </c>
      <c r="F260" s="16" t="s">
        <v>2004</v>
      </c>
      <c r="G260" s="408">
        <v>612.5</v>
      </c>
      <c r="H260" s="408">
        <v>186.08</v>
      </c>
      <c r="I260" s="381">
        <f t="shared" si="8"/>
        <v>113974</v>
      </c>
    </row>
    <row r="261" spans="1:9">
      <c r="A261" s="16">
        <v>89714</v>
      </c>
      <c r="B261" s="386" t="s">
        <v>1724</v>
      </c>
      <c r="C261" s="809" t="s">
        <v>1953</v>
      </c>
      <c r="D261" s="932" t="s">
        <v>1953</v>
      </c>
      <c r="E261" s="932" t="s">
        <v>1953</v>
      </c>
      <c r="F261" s="16" t="s">
        <v>2004</v>
      </c>
      <c r="G261" s="408">
        <v>367.5</v>
      </c>
      <c r="H261" s="408">
        <v>242.4</v>
      </c>
      <c r="I261" s="381">
        <f t="shared" si="8"/>
        <v>89082</v>
      </c>
    </row>
    <row r="262" spans="1:9">
      <c r="A262" s="396">
        <v>89726</v>
      </c>
      <c r="B262" s="386" t="s">
        <v>1725</v>
      </c>
      <c r="C262" s="809" t="s">
        <v>1954</v>
      </c>
      <c r="D262" s="932" t="s">
        <v>1954</v>
      </c>
      <c r="E262" s="932" t="s">
        <v>1954</v>
      </c>
      <c r="F262" s="16" t="s">
        <v>2003</v>
      </c>
      <c r="G262" s="408">
        <v>245</v>
      </c>
      <c r="H262" s="408">
        <v>5.33</v>
      </c>
      <c r="I262" s="381">
        <f t="shared" si="8"/>
        <v>1305.8499999999999</v>
      </c>
    </row>
    <row r="263" spans="1:9">
      <c r="A263" s="396">
        <v>89724</v>
      </c>
      <c r="B263" s="386" t="s">
        <v>1726</v>
      </c>
      <c r="C263" s="809" t="s">
        <v>1955</v>
      </c>
      <c r="D263" s="932" t="s">
        <v>1955</v>
      </c>
      <c r="E263" s="932" t="s">
        <v>1955</v>
      </c>
      <c r="F263" s="16" t="s">
        <v>2003</v>
      </c>
      <c r="G263" s="408">
        <v>490</v>
      </c>
      <c r="H263" s="408">
        <v>5.16</v>
      </c>
      <c r="I263" s="381">
        <f t="shared" si="8"/>
        <v>2528.4</v>
      </c>
    </row>
    <row r="264" spans="1:9">
      <c r="A264" s="396">
        <v>89744</v>
      </c>
      <c r="B264" s="386" t="s">
        <v>1727</v>
      </c>
      <c r="C264" s="809" t="s">
        <v>1956</v>
      </c>
      <c r="D264" s="932" t="s">
        <v>1956</v>
      </c>
      <c r="E264" s="932" t="s">
        <v>1956</v>
      </c>
      <c r="F264" s="16" t="s">
        <v>2003</v>
      </c>
      <c r="G264" s="408">
        <v>245</v>
      </c>
      <c r="H264" s="408">
        <v>15.96</v>
      </c>
      <c r="I264" s="381">
        <f t="shared" si="8"/>
        <v>3910.2</v>
      </c>
    </row>
    <row r="265" spans="1:9">
      <c r="A265" s="396">
        <v>89731</v>
      </c>
      <c r="B265" s="386" t="s">
        <v>1728</v>
      </c>
      <c r="C265" s="809" t="s">
        <v>1957</v>
      </c>
      <c r="D265" s="932" t="s">
        <v>1957</v>
      </c>
      <c r="E265" s="932" t="s">
        <v>1957</v>
      </c>
      <c r="F265" s="16" t="s">
        <v>2003</v>
      </c>
      <c r="G265" s="408">
        <v>1225</v>
      </c>
      <c r="H265" s="408">
        <v>7.3</v>
      </c>
      <c r="I265" s="381">
        <f t="shared" si="8"/>
        <v>8942.5</v>
      </c>
    </row>
    <row r="266" spans="1:9">
      <c r="A266" s="396">
        <v>86882</v>
      </c>
      <c r="B266" s="387" t="s">
        <v>1729</v>
      </c>
      <c r="C266" s="809" t="s">
        <v>1958</v>
      </c>
      <c r="D266" s="932" t="s">
        <v>1958</v>
      </c>
      <c r="E266" s="932" t="s">
        <v>1958</v>
      </c>
      <c r="F266" s="396" t="s">
        <v>2003</v>
      </c>
      <c r="G266" s="408">
        <v>245</v>
      </c>
      <c r="H266" s="408">
        <v>14.33</v>
      </c>
      <c r="I266" s="381">
        <f t="shared" si="8"/>
        <v>3510.85</v>
      </c>
    </row>
    <row r="267" spans="1:9">
      <c r="A267" s="396">
        <v>86882</v>
      </c>
      <c r="B267" s="387" t="s">
        <v>1730</v>
      </c>
      <c r="C267" s="809" t="s">
        <v>1959</v>
      </c>
      <c r="D267" s="932" t="s">
        <v>1959</v>
      </c>
      <c r="E267" s="932" t="s">
        <v>1959</v>
      </c>
      <c r="F267" s="396" t="s">
        <v>2003</v>
      </c>
      <c r="G267" s="408">
        <v>245</v>
      </c>
      <c r="H267" s="408">
        <v>14.33</v>
      </c>
      <c r="I267" s="381">
        <f t="shared" si="8"/>
        <v>3510.85</v>
      </c>
    </row>
    <row r="268" spans="1:9">
      <c r="A268" s="396">
        <v>86882</v>
      </c>
      <c r="B268" s="387" t="s">
        <v>1731</v>
      </c>
      <c r="C268" s="809" t="s">
        <v>1960</v>
      </c>
      <c r="D268" s="932" t="s">
        <v>1960</v>
      </c>
      <c r="E268" s="932" t="s">
        <v>1960</v>
      </c>
      <c r="F268" s="396" t="s">
        <v>2003</v>
      </c>
      <c r="G268" s="408">
        <v>245</v>
      </c>
      <c r="H268" s="408">
        <v>14.33</v>
      </c>
      <c r="I268" s="381">
        <f t="shared" si="8"/>
        <v>3510.85</v>
      </c>
    </row>
    <row r="269" spans="1:9">
      <c r="A269" s="16" t="s">
        <v>181</v>
      </c>
      <c r="B269" s="386" t="s">
        <v>1732</v>
      </c>
      <c r="C269" s="809" t="s">
        <v>1961</v>
      </c>
      <c r="D269" s="932" t="s">
        <v>1961</v>
      </c>
      <c r="E269" s="932" t="s">
        <v>1961</v>
      </c>
      <c r="F269" s="16" t="s">
        <v>2003</v>
      </c>
      <c r="G269" s="408">
        <v>490</v>
      </c>
      <c r="H269" s="408">
        <v>5.0999999999999996</v>
      </c>
      <c r="I269" s="381">
        <f t="shared" si="8"/>
        <v>2499</v>
      </c>
    </row>
    <row r="270" spans="1:9">
      <c r="A270" s="396">
        <v>89482</v>
      </c>
      <c r="B270" s="386" t="s">
        <v>1733</v>
      </c>
      <c r="C270" s="809" t="s">
        <v>1962</v>
      </c>
      <c r="D270" s="932" t="s">
        <v>1962</v>
      </c>
      <c r="E270" s="932" t="s">
        <v>1962</v>
      </c>
      <c r="F270" s="16" t="s">
        <v>2003</v>
      </c>
      <c r="G270" s="408">
        <v>245</v>
      </c>
      <c r="H270" s="408">
        <v>19.43</v>
      </c>
      <c r="I270" s="381">
        <f t="shared" si="8"/>
        <v>4760.3500000000004</v>
      </c>
    </row>
    <row r="271" spans="1:9">
      <c r="A271" s="16" t="s">
        <v>1642</v>
      </c>
      <c r="B271" s="386" t="s">
        <v>1734</v>
      </c>
      <c r="C271" s="809" t="s">
        <v>1963</v>
      </c>
      <c r="D271" s="932" t="s">
        <v>1963</v>
      </c>
      <c r="E271" s="932" t="s">
        <v>1963</v>
      </c>
      <c r="F271" s="16" t="s">
        <v>2003</v>
      </c>
      <c r="G271" s="408">
        <v>245</v>
      </c>
      <c r="H271" s="408">
        <v>111.69</v>
      </c>
      <c r="I271" s="381">
        <f t="shared" si="8"/>
        <v>27364.05</v>
      </c>
    </row>
    <row r="272" spans="1:9">
      <c r="A272" s="16" t="s">
        <v>321</v>
      </c>
      <c r="B272" s="386" t="s">
        <v>1735</v>
      </c>
      <c r="C272" s="809" t="s">
        <v>1964</v>
      </c>
      <c r="D272" s="932" t="s">
        <v>1964</v>
      </c>
      <c r="E272" s="932" t="s">
        <v>1964</v>
      </c>
      <c r="F272" s="16" t="s">
        <v>2003</v>
      </c>
      <c r="G272" s="408">
        <v>490</v>
      </c>
      <c r="H272" s="408">
        <v>170.99</v>
      </c>
      <c r="I272" s="381">
        <f t="shared" si="8"/>
        <v>83785.100000000006</v>
      </c>
    </row>
    <row r="273" spans="1:9">
      <c r="A273" s="16" t="s">
        <v>294</v>
      </c>
      <c r="B273" s="386" t="s">
        <v>1736</v>
      </c>
      <c r="C273" s="809" t="s">
        <v>1965</v>
      </c>
      <c r="D273" s="932" t="s">
        <v>1965</v>
      </c>
      <c r="E273" s="932" t="s">
        <v>1965</v>
      </c>
      <c r="F273" s="16" t="s">
        <v>1003</v>
      </c>
      <c r="G273" s="408">
        <v>1065.75</v>
      </c>
      <c r="H273" s="408">
        <v>27.55</v>
      </c>
      <c r="I273" s="381">
        <f t="shared" si="8"/>
        <v>29361.41</v>
      </c>
    </row>
    <row r="274" spans="1:9">
      <c r="A274" s="16">
        <v>72209</v>
      </c>
      <c r="B274" s="386" t="s">
        <v>1737</v>
      </c>
      <c r="C274" s="809" t="s">
        <v>1966</v>
      </c>
      <c r="D274" s="932" t="s">
        <v>1966</v>
      </c>
      <c r="E274" s="932" t="s">
        <v>1966</v>
      </c>
      <c r="F274" s="16" t="s">
        <v>1003</v>
      </c>
      <c r="G274" s="408">
        <v>203.35</v>
      </c>
      <c r="H274" s="408">
        <v>21.1</v>
      </c>
      <c r="I274" s="381">
        <f t="shared" si="8"/>
        <v>4290.6899999999996</v>
      </c>
    </row>
    <row r="275" spans="1:9">
      <c r="A275" s="16" t="s">
        <v>744</v>
      </c>
      <c r="B275" s="386" t="s">
        <v>1738</v>
      </c>
      <c r="C275" s="809" t="s">
        <v>1967</v>
      </c>
      <c r="D275" s="932" t="s">
        <v>1967</v>
      </c>
      <c r="E275" s="932" t="s">
        <v>1967</v>
      </c>
      <c r="F275" s="16" t="s">
        <v>1003</v>
      </c>
      <c r="G275" s="408">
        <v>862.4</v>
      </c>
      <c r="H275" s="408">
        <v>41.33</v>
      </c>
      <c r="I275" s="381">
        <f t="shared" si="8"/>
        <v>35642.99</v>
      </c>
    </row>
    <row r="276" spans="1:9">
      <c r="A276" s="16" t="s">
        <v>122</v>
      </c>
      <c r="B276" s="386" t="s">
        <v>1739</v>
      </c>
      <c r="C276" s="809" t="s">
        <v>1968</v>
      </c>
      <c r="D276" s="932" t="s">
        <v>1968</v>
      </c>
      <c r="E276" s="932" t="s">
        <v>1968</v>
      </c>
      <c r="F276" s="16" t="s">
        <v>2003</v>
      </c>
      <c r="G276" s="408">
        <v>980</v>
      </c>
      <c r="H276" s="408">
        <v>23.41</v>
      </c>
      <c r="I276" s="381">
        <f t="shared" si="8"/>
        <v>22941.8</v>
      </c>
    </row>
    <row r="277" spans="1:9">
      <c r="A277" s="16" t="s">
        <v>1741</v>
      </c>
      <c r="B277" s="386" t="s">
        <v>1740</v>
      </c>
      <c r="C277" s="809" t="s">
        <v>1969</v>
      </c>
      <c r="D277" s="932" t="s">
        <v>1969</v>
      </c>
      <c r="E277" s="932" t="s">
        <v>1969</v>
      </c>
      <c r="F277" s="16" t="s">
        <v>2003</v>
      </c>
      <c r="G277" s="408">
        <v>245</v>
      </c>
      <c r="H277" s="408">
        <v>22.71</v>
      </c>
      <c r="I277" s="381">
        <f t="shared" si="8"/>
        <v>5563.95</v>
      </c>
    </row>
    <row r="278" spans="1:9">
      <c r="A278" s="16" t="s">
        <v>1743</v>
      </c>
      <c r="B278" s="386" t="s">
        <v>1742</v>
      </c>
      <c r="C278" s="809" t="s">
        <v>1970</v>
      </c>
      <c r="D278" s="932" t="s">
        <v>1970</v>
      </c>
      <c r="E278" s="932" t="s">
        <v>1970</v>
      </c>
      <c r="F278" s="16" t="s">
        <v>2003</v>
      </c>
      <c r="G278" s="408">
        <v>735</v>
      </c>
      <c r="H278" s="408">
        <v>13.61</v>
      </c>
      <c r="I278" s="381">
        <f t="shared" si="8"/>
        <v>10003.35</v>
      </c>
    </row>
    <row r="279" spans="1:9">
      <c r="A279" s="16" t="s">
        <v>1649</v>
      </c>
      <c r="B279" s="386" t="s">
        <v>1744</v>
      </c>
      <c r="C279" s="809" t="s">
        <v>1971</v>
      </c>
      <c r="D279" s="932" t="s">
        <v>1971</v>
      </c>
      <c r="E279" s="932" t="s">
        <v>1971</v>
      </c>
      <c r="F279" s="16" t="s">
        <v>2003</v>
      </c>
      <c r="G279" s="408">
        <v>245</v>
      </c>
      <c r="H279" s="408">
        <v>51.19</v>
      </c>
      <c r="I279" s="381">
        <f t="shared" si="8"/>
        <v>12541.55</v>
      </c>
    </row>
    <row r="280" spans="1:9">
      <c r="A280" s="16" t="s">
        <v>1746</v>
      </c>
      <c r="B280" s="386" t="s">
        <v>1745</v>
      </c>
      <c r="C280" s="809" t="s">
        <v>1972</v>
      </c>
      <c r="D280" s="932" t="s">
        <v>1972</v>
      </c>
      <c r="E280" s="932" t="s">
        <v>1972</v>
      </c>
      <c r="F280" s="16" t="s">
        <v>2003</v>
      </c>
      <c r="G280" s="408">
        <v>245</v>
      </c>
      <c r="H280" s="408">
        <v>10.96</v>
      </c>
      <c r="I280" s="381">
        <f t="shared" si="8"/>
        <v>2685.2</v>
      </c>
    </row>
    <row r="281" spans="1:9">
      <c r="A281" s="16" t="s">
        <v>124</v>
      </c>
      <c r="B281" s="386" t="s">
        <v>1747</v>
      </c>
      <c r="C281" s="809" t="s">
        <v>1973</v>
      </c>
      <c r="D281" s="932" t="s">
        <v>1973</v>
      </c>
      <c r="E281" s="932" t="s">
        <v>1973</v>
      </c>
      <c r="F281" s="16" t="s">
        <v>2003</v>
      </c>
      <c r="G281" s="408">
        <v>1225</v>
      </c>
      <c r="H281" s="408">
        <v>8.19</v>
      </c>
      <c r="I281" s="381">
        <f t="shared" si="8"/>
        <v>10032.75</v>
      </c>
    </row>
    <row r="282" spans="1:9">
      <c r="A282" s="16">
        <v>73614</v>
      </c>
      <c r="B282" s="386" t="s">
        <v>1748</v>
      </c>
      <c r="C282" s="809" t="s">
        <v>1974</v>
      </c>
      <c r="D282" s="932" t="s">
        <v>1974</v>
      </c>
      <c r="E282" s="932" t="s">
        <v>1974</v>
      </c>
      <c r="F282" s="16" t="s">
        <v>2004</v>
      </c>
      <c r="G282" s="408">
        <v>1225</v>
      </c>
      <c r="H282" s="408">
        <v>34.65</v>
      </c>
      <c r="I282" s="381">
        <f t="shared" si="8"/>
        <v>42446.25</v>
      </c>
    </row>
    <row r="283" spans="1:9">
      <c r="A283" s="16">
        <v>72308</v>
      </c>
      <c r="B283" s="386" t="s">
        <v>1749</v>
      </c>
      <c r="C283" s="809" t="s">
        <v>1975</v>
      </c>
      <c r="D283" s="932" t="s">
        <v>1975</v>
      </c>
      <c r="E283" s="932" t="s">
        <v>1975</v>
      </c>
      <c r="F283" s="16" t="s">
        <v>2004</v>
      </c>
      <c r="G283" s="408">
        <v>245</v>
      </c>
      <c r="H283" s="408">
        <v>67.95</v>
      </c>
      <c r="I283" s="381">
        <f t="shared" si="8"/>
        <v>16647.75</v>
      </c>
    </row>
    <row r="284" spans="1:9">
      <c r="A284" s="16" t="s">
        <v>125</v>
      </c>
      <c r="B284" s="386" t="s">
        <v>1750</v>
      </c>
      <c r="C284" s="809" t="s">
        <v>1976</v>
      </c>
      <c r="D284" s="932" t="s">
        <v>1976</v>
      </c>
      <c r="E284" s="932" t="s">
        <v>1976</v>
      </c>
      <c r="F284" s="16" t="s">
        <v>2003</v>
      </c>
      <c r="G284" s="408">
        <v>1960</v>
      </c>
      <c r="H284" s="408">
        <v>6.09</v>
      </c>
      <c r="I284" s="381">
        <f t="shared" si="8"/>
        <v>11936.4</v>
      </c>
    </row>
    <row r="285" spans="1:9">
      <c r="A285" s="396">
        <v>72618</v>
      </c>
      <c r="B285" s="386" t="s">
        <v>1751</v>
      </c>
      <c r="C285" s="809" t="s">
        <v>1977</v>
      </c>
      <c r="D285" s="932" t="s">
        <v>1977</v>
      </c>
      <c r="E285" s="932" t="s">
        <v>1977</v>
      </c>
      <c r="F285" s="16" t="s">
        <v>2003</v>
      </c>
      <c r="G285" s="408">
        <v>490</v>
      </c>
      <c r="H285" s="408">
        <v>13.44</v>
      </c>
      <c r="I285" s="381">
        <f t="shared" si="8"/>
        <v>6585.6</v>
      </c>
    </row>
    <row r="286" spans="1:9">
      <c r="A286" s="16" t="s">
        <v>1753</v>
      </c>
      <c r="B286" s="386" t="s">
        <v>1752</v>
      </c>
      <c r="C286" s="809" t="s">
        <v>1978</v>
      </c>
      <c r="D286" s="932" t="s">
        <v>1978</v>
      </c>
      <c r="E286" s="932" t="s">
        <v>1978</v>
      </c>
      <c r="F286" s="16" t="s">
        <v>958</v>
      </c>
      <c r="G286" s="408">
        <v>4165</v>
      </c>
      <c r="H286" s="408">
        <v>2.4</v>
      </c>
      <c r="I286" s="381">
        <f t="shared" si="8"/>
        <v>9996</v>
      </c>
    </row>
    <row r="287" spans="1:9">
      <c r="A287" s="16" t="s">
        <v>1656</v>
      </c>
      <c r="B287" s="386" t="s">
        <v>1754</v>
      </c>
      <c r="C287" s="809" t="s">
        <v>1979</v>
      </c>
      <c r="D287" s="932" t="s">
        <v>1979</v>
      </c>
      <c r="E287" s="932" t="s">
        <v>1979</v>
      </c>
      <c r="F287" s="16" t="s">
        <v>958</v>
      </c>
      <c r="G287" s="408">
        <v>11025</v>
      </c>
      <c r="H287" s="408">
        <v>3.16</v>
      </c>
      <c r="I287" s="381">
        <f t="shared" ref="I287:I308" si="9">ROUND(G287*H287,2)</f>
        <v>34839</v>
      </c>
    </row>
    <row r="288" spans="1:9">
      <c r="A288" s="16" t="s">
        <v>1658</v>
      </c>
      <c r="B288" s="386" t="s">
        <v>1755</v>
      </c>
      <c r="C288" s="809" t="s">
        <v>1980</v>
      </c>
      <c r="D288" s="932" t="s">
        <v>1980</v>
      </c>
      <c r="E288" s="932" t="s">
        <v>1980</v>
      </c>
      <c r="F288" s="16" t="s">
        <v>958</v>
      </c>
      <c r="G288" s="408">
        <v>2450</v>
      </c>
      <c r="H288" s="408">
        <v>6.31</v>
      </c>
      <c r="I288" s="381">
        <f t="shared" si="9"/>
        <v>15459.5</v>
      </c>
    </row>
    <row r="289" spans="1:9">
      <c r="A289" s="16">
        <v>72249</v>
      </c>
      <c r="B289" s="386" t="s">
        <v>1756</v>
      </c>
      <c r="C289" s="809" t="s">
        <v>1981</v>
      </c>
      <c r="D289" s="932" t="s">
        <v>1981</v>
      </c>
      <c r="E289" s="932" t="s">
        <v>1981</v>
      </c>
      <c r="F289" s="16" t="s">
        <v>958</v>
      </c>
      <c r="G289" s="408">
        <v>490</v>
      </c>
      <c r="H289" s="408">
        <v>6.4</v>
      </c>
      <c r="I289" s="381">
        <f t="shared" si="9"/>
        <v>3136</v>
      </c>
    </row>
    <row r="290" spans="1:9">
      <c r="A290" s="16" t="s">
        <v>126</v>
      </c>
      <c r="B290" s="386" t="s">
        <v>1757</v>
      </c>
      <c r="C290" s="809" t="s">
        <v>1982</v>
      </c>
      <c r="D290" s="932" t="s">
        <v>1982</v>
      </c>
      <c r="E290" s="932" t="s">
        <v>1982</v>
      </c>
      <c r="F290" s="16" t="s">
        <v>2003</v>
      </c>
      <c r="G290" s="408">
        <v>490</v>
      </c>
      <c r="H290" s="408">
        <v>8.06</v>
      </c>
      <c r="I290" s="381">
        <f t="shared" si="9"/>
        <v>3949.4</v>
      </c>
    </row>
    <row r="291" spans="1:9">
      <c r="A291" s="16">
        <v>73542</v>
      </c>
      <c r="B291" s="386" t="s">
        <v>1758</v>
      </c>
      <c r="C291" s="809" t="s">
        <v>1983</v>
      </c>
      <c r="D291" s="932" t="s">
        <v>1983</v>
      </c>
      <c r="E291" s="932" t="s">
        <v>1983</v>
      </c>
      <c r="F291" s="16" t="s">
        <v>2005</v>
      </c>
      <c r="G291" s="408">
        <v>980</v>
      </c>
      <c r="H291" s="408">
        <v>1.46</v>
      </c>
      <c r="I291" s="381">
        <f t="shared" si="9"/>
        <v>1430.8</v>
      </c>
    </row>
    <row r="292" spans="1:9">
      <c r="A292" s="16" t="s">
        <v>127</v>
      </c>
      <c r="B292" s="386" t="s">
        <v>1759</v>
      </c>
      <c r="C292" s="809" t="s">
        <v>1984</v>
      </c>
      <c r="D292" s="932" t="s">
        <v>1984</v>
      </c>
      <c r="E292" s="932" t="s">
        <v>1984</v>
      </c>
      <c r="F292" s="16" t="s">
        <v>2003</v>
      </c>
      <c r="G292" s="408">
        <v>245</v>
      </c>
      <c r="H292" s="408">
        <v>6.3</v>
      </c>
      <c r="I292" s="381">
        <f t="shared" si="9"/>
        <v>1543.5</v>
      </c>
    </row>
    <row r="293" spans="1:9">
      <c r="A293" s="16">
        <v>20111</v>
      </c>
      <c r="B293" s="386" t="s">
        <v>1760</v>
      </c>
      <c r="C293" s="809" t="s">
        <v>1985</v>
      </c>
      <c r="D293" s="932" t="s">
        <v>1985</v>
      </c>
      <c r="E293" s="932" t="s">
        <v>1985</v>
      </c>
      <c r="F293" s="16" t="s">
        <v>2006</v>
      </c>
      <c r="G293" s="408">
        <v>490</v>
      </c>
      <c r="H293" s="408">
        <v>7.38</v>
      </c>
      <c r="I293" s="381">
        <f t="shared" si="9"/>
        <v>3616.2</v>
      </c>
    </row>
    <row r="294" spans="1:9">
      <c r="A294" s="16" t="s">
        <v>138</v>
      </c>
      <c r="B294" s="386" t="s">
        <v>1761</v>
      </c>
      <c r="C294" s="809" t="s">
        <v>1986</v>
      </c>
      <c r="D294" s="932" t="s">
        <v>1986</v>
      </c>
      <c r="E294" s="932" t="s">
        <v>1986</v>
      </c>
      <c r="F294" s="16" t="s">
        <v>2007</v>
      </c>
      <c r="G294" s="408">
        <v>735</v>
      </c>
      <c r="H294" s="408">
        <v>6.36</v>
      </c>
      <c r="I294" s="381">
        <f t="shared" si="9"/>
        <v>4674.6000000000004</v>
      </c>
    </row>
    <row r="295" spans="1:9">
      <c r="A295" s="16" t="s">
        <v>128</v>
      </c>
      <c r="B295" s="386" t="s">
        <v>1762</v>
      </c>
      <c r="C295" s="809" t="s">
        <v>1987</v>
      </c>
      <c r="D295" s="932" t="s">
        <v>1987</v>
      </c>
      <c r="E295" s="932" t="s">
        <v>1987</v>
      </c>
      <c r="F295" s="16" t="s">
        <v>2003</v>
      </c>
      <c r="G295" s="408">
        <v>245</v>
      </c>
      <c r="H295" s="408">
        <v>44.36</v>
      </c>
      <c r="I295" s="381">
        <f t="shared" si="9"/>
        <v>10868.2</v>
      </c>
    </row>
    <row r="296" spans="1:9">
      <c r="A296" s="16">
        <v>1595</v>
      </c>
      <c r="B296" s="386" t="s">
        <v>1763</v>
      </c>
      <c r="C296" s="809" t="s">
        <v>1988</v>
      </c>
      <c r="D296" s="932" t="s">
        <v>1988</v>
      </c>
      <c r="E296" s="932" t="s">
        <v>1988</v>
      </c>
      <c r="F296" s="16" t="s">
        <v>2003</v>
      </c>
      <c r="G296" s="408">
        <v>245</v>
      </c>
      <c r="H296" s="408">
        <v>15.14</v>
      </c>
      <c r="I296" s="381">
        <f t="shared" si="9"/>
        <v>3709.3</v>
      </c>
    </row>
    <row r="297" spans="1:9">
      <c r="A297" s="16" t="s">
        <v>129</v>
      </c>
      <c r="B297" s="386" t="s">
        <v>1764</v>
      </c>
      <c r="C297" s="809" t="s">
        <v>1989</v>
      </c>
      <c r="D297" s="932" t="s">
        <v>1989</v>
      </c>
      <c r="E297" s="932" t="s">
        <v>1989</v>
      </c>
      <c r="F297" s="16" t="s">
        <v>2003</v>
      </c>
      <c r="G297" s="408">
        <v>245</v>
      </c>
      <c r="H297" s="408">
        <v>59.1</v>
      </c>
      <c r="I297" s="381">
        <f t="shared" si="9"/>
        <v>14479.5</v>
      </c>
    </row>
    <row r="298" spans="1:9">
      <c r="A298" s="16" t="s">
        <v>131</v>
      </c>
      <c r="B298" s="386" t="s">
        <v>1765</v>
      </c>
      <c r="C298" s="809" t="s">
        <v>1990</v>
      </c>
      <c r="D298" s="932" t="s">
        <v>1990</v>
      </c>
      <c r="E298" s="932" t="s">
        <v>1990</v>
      </c>
      <c r="F298" s="16" t="s">
        <v>2003</v>
      </c>
      <c r="G298" s="408">
        <v>490</v>
      </c>
      <c r="H298" s="408">
        <v>357.85</v>
      </c>
      <c r="I298" s="381">
        <f t="shared" si="9"/>
        <v>175346.5</v>
      </c>
    </row>
    <row r="299" spans="1:9">
      <c r="A299" s="16" t="s">
        <v>670</v>
      </c>
      <c r="B299" s="386" t="s">
        <v>1766</v>
      </c>
      <c r="C299" s="809" t="s">
        <v>1991</v>
      </c>
      <c r="D299" s="932" t="s">
        <v>1991</v>
      </c>
      <c r="E299" s="932" t="s">
        <v>1991</v>
      </c>
      <c r="F299" s="16" t="s">
        <v>2003</v>
      </c>
      <c r="G299" s="408">
        <v>490</v>
      </c>
      <c r="H299" s="408">
        <v>118.89</v>
      </c>
      <c r="I299" s="381">
        <f t="shared" si="9"/>
        <v>58256.1</v>
      </c>
    </row>
    <row r="300" spans="1:9">
      <c r="A300" s="16" t="s">
        <v>717</v>
      </c>
      <c r="B300" s="386" t="s">
        <v>1767</v>
      </c>
      <c r="C300" s="809" t="s">
        <v>1992</v>
      </c>
      <c r="D300" s="932" t="s">
        <v>1992</v>
      </c>
      <c r="E300" s="932" t="s">
        <v>1992</v>
      </c>
      <c r="F300" s="16" t="s">
        <v>2003</v>
      </c>
      <c r="G300" s="408">
        <v>245</v>
      </c>
      <c r="H300" s="408">
        <v>677.89</v>
      </c>
      <c r="I300" s="381">
        <f t="shared" si="9"/>
        <v>166083.04999999999</v>
      </c>
    </row>
    <row r="301" spans="1:9">
      <c r="A301" s="16" t="s">
        <v>132</v>
      </c>
      <c r="B301" s="386" t="s">
        <v>1768</v>
      </c>
      <c r="C301" s="809" t="s">
        <v>1046</v>
      </c>
      <c r="D301" s="932" t="s">
        <v>1046</v>
      </c>
      <c r="E301" s="932" t="s">
        <v>1046</v>
      </c>
      <c r="F301" s="16" t="s">
        <v>959</v>
      </c>
      <c r="G301" s="408">
        <v>5451.25</v>
      </c>
      <c r="H301" s="408">
        <v>47.44</v>
      </c>
      <c r="I301" s="381">
        <f t="shared" si="9"/>
        <v>258607.3</v>
      </c>
    </row>
    <row r="302" spans="1:9">
      <c r="A302" s="16" t="s">
        <v>291</v>
      </c>
      <c r="B302" s="386" t="s">
        <v>1769</v>
      </c>
      <c r="C302" s="809" t="s">
        <v>1047</v>
      </c>
      <c r="D302" s="932" t="s">
        <v>1047</v>
      </c>
      <c r="E302" s="932" t="s">
        <v>1047</v>
      </c>
      <c r="F302" s="16" t="s">
        <v>959</v>
      </c>
      <c r="G302" s="408">
        <v>5451.25</v>
      </c>
      <c r="H302" s="408">
        <v>44.06</v>
      </c>
      <c r="I302" s="381">
        <f t="shared" si="9"/>
        <v>240182.08</v>
      </c>
    </row>
    <row r="303" spans="1:9">
      <c r="A303" s="396">
        <v>87878</v>
      </c>
      <c r="B303" s="387" t="s">
        <v>1770</v>
      </c>
      <c r="C303" s="809" t="s">
        <v>1993</v>
      </c>
      <c r="D303" s="932" t="s">
        <v>1993</v>
      </c>
      <c r="E303" s="932" t="s">
        <v>1993</v>
      </c>
      <c r="F303" s="396" t="s">
        <v>959</v>
      </c>
      <c r="G303" s="408">
        <v>15268.4</v>
      </c>
      <c r="H303" s="408">
        <v>3.48</v>
      </c>
      <c r="I303" s="381">
        <f t="shared" si="9"/>
        <v>53134.03</v>
      </c>
    </row>
    <row r="304" spans="1:9">
      <c r="A304" s="16" t="s">
        <v>133</v>
      </c>
      <c r="B304" s="386" t="s">
        <v>1771</v>
      </c>
      <c r="C304" s="809" t="s">
        <v>1994</v>
      </c>
      <c r="D304" s="932" t="s">
        <v>1994</v>
      </c>
      <c r="E304" s="932" t="s">
        <v>1994</v>
      </c>
      <c r="F304" s="16" t="s">
        <v>959</v>
      </c>
      <c r="G304" s="408">
        <v>15190</v>
      </c>
      <c r="H304" s="408">
        <v>39.479999999999997</v>
      </c>
      <c r="I304" s="381">
        <f t="shared" si="9"/>
        <v>599701.19999999995</v>
      </c>
    </row>
    <row r="305" spans="1:9">
      <c r="A305" s="16" t="s">
        <v>136</v>
      </c>
      <c r="B305" s="386" t="s">
        <v>1772</v>
      </c>
      <c r="C305" s="809" t="s">
        <v>1995</v>
      </c>
      <c r="D305" s="932" t="s">
        <v>1995</v>
      </c>
      <c r="E305" s="932" t="s">
        <v>1995</v>
      </c>
      <c r="F305" s="16" t="s">
        <v>959</v>
      </c>
      <c r="G305" s="408">
        <v>2513.6999999999998</v>
      </c>
      <c r="H305" s="408">
        <v>42.61</v>
      </c>
      <c r="I305" s="381">
        <f t="shared" si="9"/>
        <v>107108.76</v>
      </c>
    </row>
    <row r="306" spans="1:9">
      <c r="A306" s="396" t="s">
        <v>412</v>
      </c>
      <c r="B306" s="387" t="s">
        <v>1773</v>
      </c>
      <c r="C306" s="809" t="s">
        <v>1996</v>
      </c>
      <c r="D306" s="932" t="s">
        <v>1996</v>
      </c>
      <c r="E306" s="932" t="s">
        <v>1996</v>
      </c>
      <c r="F306" s="396" t="s">
        <v>959</v>
      </c>
      <c r="G306" s="408">
        <v>51.449999999999996</v>
      </c>
      <c r="H306" s="408">
        <v>78.09</v>
      </c>
      <c r="I306" s="381">
        <f t="shared" si="9"/>
        <v>4017.73</v>
      </c>
    </row>
    <row r="307" spans="1:9">
      <c r="A307" s="16" t="s">
        <v>1675</v>
      </c>
      <c r="B307" s="386" t="s">
        <v>1774</v>
      </c>
      <c r="C307" s="809" t="s">
        <v>1997</v>
      </c>
      <c r="D307" s="932" t="s">
        <v>1997</v>
      </c>
      <c r="E307" s="932" t="s">
        <v>1997</v>
      </c>
      <c r="F307" s="16" t="s">
        <v>959</v>
      </c>
      <c r="G307" s="408">
        <v>31.85</v>
      </c>
      <c r="H307" s="408">
        <v>367.05</v>
      </c>
      <c r="I307" s="381">
        <f t="shared" si="9"/>
        <v>11690.54</v>
      </c>
    </row>
    <row r="308" spans="1:9">
      <c r="A308" s="16">
        <v>9537</v>
      </c>
      <c r="B308" s="386" t="s">
        <v>1775</v>
      </c>
      <c r="C308" s="809" t="s">
        <v>1998</v>
      </c>
      <c r="D308" s="932" t="s">
        <v>1998</v>
      </c>
      <c r="E308" s="932" t="s">
        <v>1998</v>
      </c>
      <c r="F308" s="16" t="s">
        <v>959</v>
      </c>
      <c r="G308" s="408">
        <v>6125</v>
      </c>
      <c r="H308" s="408">
        <v>2.11</v>
      </c>
      <c r="I308" s="381">
        <f t="shared" si="9"/>
        <v>12923.75</v>
      </c>
    </row>
    <row r="309" spans="1:9" ht="15.75" thickBot="1">
      <c r="A309" s="652"/>
      <c r="B309" s="653"/>
      <c r="C309" s="930" t="s">
        <v>1807</v>
      </c>
      <c r="D309" s="931" t="s">
        <v>1807</v>
      </c>
      <c r="E309" s="931" t="s">
        <v>1807</v>
      </c>
      <c r="F309" s="654"/>
      <c r="G309" s="60"/>
      <c r="H309" s="60"/>
      <c r="I309" s="63">
        <f>SUM(I222:I308)</f>
        <v>5740453.4900000012</v>
      </c>
    </row>
    <row r="310" spans="1:9" ht="15.75" thickBot="1">
      <c r="I310" s="401"/>
    </row>
    <row r="311" spans="1:9">
      <c r="B311" s="655" t="s">
        <v>968</v>
      </c>
      <c r="C311" s="656"/>
      <c r="D311" s="656"/>
      <c r="E311" s="656"/>
      <c r="F311" s="656"/>
      <c r="G311" s="656"/>
      <c r="H311" s="657"/>
      <c r="I311" s="52">
        <f>I221+I88+I53+I30+I19+I16+I13</f>
        <v>7684754.3400000017</v>
      </c>
    </row>
    <row r="312" spans="1:9">
      <c r="B312" s="658" t="s">
        <v>969</v>
      </c>
      <c r="C312" s="659"/>
      <c r="D312" s="659"/>
      <c r="E312" s="659"/>
      <c r="F312" s="659"/>
      <c r="G312" s="659"/>
      <c r="H312" s="660"/>
      <c r="I312" s="53">
        <f>I311-I313</f>
        <v>1536950.8680000007</v>
      </c>
    </row>
    <row r="313" spans="1:9" ht="15.75" thickBot="1">
      <c r="B313" s="661" t="s">
        <v>970</v>
      </c>
      <c r="C313" s="662"/>
      <c r="D313" s="662"/>
      <c r="E313" s="662"/>
      <c r="F313" s="662"/>
      <c r="G313" s="662"/>
      <c r="H313" s="663"/>
      <c r="I313" s="54">
        <f>I311/1.25</f>
        <v>6147803.472000001</v>
      </c>
    </row>
    <row r="314" spans="1:9" ht="15.75" thickBot="1">
      <c r="B314" s="3"/>
      <c r="C314" s="3"/>
      <c r="D314" s="3"/>
      <c r="E314" s="3"/>
      <c r="F314" s="3"/>
      <c r="G314" s="3"/>
      <c r="H314" s="3"/>
      <c r="I314" s="3"/>
    </row>
    <row r="315" spans="1:9">
      <c r="B315" s="675" t="s">
        <v>979</v>
      </c>
      <c r="C315" s="676"/>
      <c r="D315" s="676"/>
      <c r="E315" s="676"/>
      <c r="F315" s="677" t="s">
        <v>971</v>
      </c>
      <c r="G315" s="678"/>
      <c r="H315" s="678"/>
      <c r="I315" s="679"/>
    </row>
    <row r="316" spans="1:9">
      <c r="B316" s="680" t="s">
        <v>12</v>
      </c>
      <c r="C316" s="681"/>
      <c r="D316" s="682"/>
      <c r="E316" s="682"/>
      <c r="F316" s="683" t="s">
        <v>12</v>
      </c>
      <c r="G316" s="684"/>
      <c r="H316" s="684"/>
      <c r="I316" s="685"/>
    </row>
    <row r="317" spans="1:9" ht="15.75" thickBot="1">
      <c r="B317" s="670" t="s">
        <v>972</v>
      </c>
      <c r="C317" s="671"/>
      <c r="D317" s="671"/>
      <c r="E317" s="671"/>
      <c r="F317" s="672" t="s">
        <v>973</v>
      </c>
      <c r="G317" s="673"/>
      <c r="H317" s="673"/>
      <c r="I317" s="674"/>
    </row>
    <row r="318" spans="1:9" ht="15.75" thickBot="1"/>
    <row r="319" spans="1:9">
      <c r="B319" s="675" t="s">
        <v>980</v>
      </c>
      <c r="C319" s="676"/>
      <c r="D319" s="676"/>
      <c r="E319" s="676"/>
      <c r="F319" s="677" t="s">
        <v>971</v>
      </c>
      <c r="G319" s="678"/>
      <c r="H319" s="678"/>
      <c r="I319" s="679"/>
    </row>
    <row r="320" spans="1:9">
      <c r="B320" s="680" t="s">
        <v>12</v>
      </c>
      <c r="C320" s="681"/>
      <c r="D320" s="682"/>
      <c r="E320" s="682"/>
      <c r="F320" s="683" t="s">
        <v>12</v>
      </c>
      <c r="G320" s="684"/>
      <c r="H320" s="684"/>
      <c r="I320" s="685"/>
    </row>
    <row r="321" spans="2:9" ht="15.75" thickBot="1">
      <c r="B321" s="670" t="s">
        <v>972</v>
      </c>
      <c r="C321" s="671"/>
      <c r="D321" s="671"/>
      <c r="E321" s="671"/>
      <c r="F321" s="672" t="s">
        <v>973</v>
      </c>
      <c r="G321" s="673"/>
      <c r="H321" s="673"/>
      <c r="I321" s="674"/>
    </row>
  </sheetData>
  <mergeCells count="326">
    <mergeCell ref="F7:I7"/>
    <mergeCell ref="B8:G8"/>
    <mergeCell ref="B9:G9"/>
    <mergeCell ref="C11:E11"/>
    <mergeCell ref="C12:E12"/>
    <mergeCell ref="B1:C4"/>
    <mergeCell ref="D1:G4"/>
    <mergeCell ref="H1:I1"/>
    <mergeCell ref="H2:I2"/>
    <mergeCell ref="B6:E6"/>
    <mergeCell ref="F6:I6"/>
    <mergeCell ref="C18:E18"/>
    <mergeCell ref="C19:E19"/>
    <mergeCell ref="C20:E20"/>
    <mergeCell ref="C17:E17"/>
    <mergeCell ref="C14:E14"/>
    <mergeCell ref="C15:E15"/>
    <mergeCell ref="C16:E16"/>
    <mergeCell ref="C13:E13"/>
    <mergeCell ref="B7:E7"/>
    <mergeCell ref="C28:E28"/>
    <mergeCell ref="C29:E29"/>
    <mergeCell ref="C25:E25"/>
    <mergeCell ref="C26:E26"/>
    <mergeCell ref="C27:E27"/>
    <mergeCell ref="C23:E23"/>
    <mergeCell ref="C24:E24"/>
    <mergeCell ref="C22:E22"/>
    <mergeCell ref="C21:E21"/>
    <mergeCell ref="C36:E36"/>
    <mergeCell ref="C37:E37"/>
    <mergeCell ref="C38:E38"/>
    <mergeCell ref="C35:E35"/>
    <mergeCell ref="C34:E34"/>
    <mergeCell ref="C30:E30"/>
    <mergeCell ref="C31:E31"/>
    <mergeCell ref="C32:E32"/>
    <mergeCell ref="C33:E33"/>
    <mergeCell ref="C42:E42"/>
    <mergeCell ref="C43:E43"/>
    <mergeCell ref="C44:E44"/>
    <mergeCell ref="C45:E45"/>
    <mergeCell ref="C46:E46"/>
    <mergeCell ref="C47:E47"/>
    <mergeCell ref="C41:E41"/>
    <mergeCell ref="C39:E39"/>
    <mergeCell ref="C40:E40"/>
    <mergeCell ref="C53:E53"/>
    <mergeCell ref="C54:E54"/>
    <mergeCell ref="C55:E55"/>
    <mergeCell ref="C56:E56"/>
    <mergeCell ref="C57:E57"/>
    <mergeCell ref="C48:E48"/>
    <mergeCell ref="C49:E49"/>
    <mergeCell ref="C50:E50"/>
    <mergeCell ref="C51:E51"/>
    <mergeCell ref="C52:E52"/>
    <mergeCell ref="C65:E65"/>
    <mergeCell ref="C66:E66"/>
    <mergeCell ref="C61:E61"/>
    <mergeCell ref="C62:E62"/>
    <mergeCell ref="C63:E63"/>
    <mergeCell ref="C64:E64"/>
    <mergeCell ref="C58:E58"/>
    <mergeCell ref="C59:E59"/>
    <mergeCell ref="C60:E60"/>
    <mergeCell ref="C78:E78"/>
    <mergeCell ref="C76:E76"/>
    <mergeCell ref="C77:E77"/>
    <mergeCell ref="C75:E75"/>
    <mergeCell ref="C71:E71"/>
    <mergeCell ref="C72:E72"/>
    <mergeCell ref="C73:E73"/>
    <mergeCell ref="C74:E74"/>
    <mergeCell ref="C67:E67"/>
    <mergeCell ref="C68:E68"/>
    <mergeCell ref="C69:E69"/>
    <mergeCell ref="C70:E70"/>
    <mergeCell ref="C87:E87"/>
    <mergeCell ref="C82:E82"/>
    <mergeCell ref="C83:E83"/>
    <mergeCell ref="C84:E84"/>
    <mergeCell ref="C85:E85"/>
    <mergeCell ref="C86:E86"/>
    <mergeCell ref="C79:E79"/>
    <mergeCell ref="C80:E80"/>
    <mergeCell ref="C81:E81"/>
    <mergeCell ref="C93:E93"/>
    <mergeCell ref="C94:E94"/>
    <mergeCell ref="C95:E95"/>
    <mergeCell ref="C96:E96"/>
    <mergeCell ref="C97:E97"/>
    <mergeCell ref="C98:E98"/>
    <mergeCell ref="C88:E88"/>
    <mergeCell ref="C89:E89"/>
    <mergeCell ref="C90:E90"/>
    <mergeCell ref="C91:E91"/>
    <mergeCell ref="C92:E92"/>
    <mergeCell ref="C105:E105"/>
    <mergeCell ref="C107:E107"/>
    <mergeCell ref="C108:E108"/>
    <mergeCell ref="C109:E109"/>
    <mergeCell ref="C110:E110"/>
    <mergeCell ref="C111:E111"/>
    <mergeCell ref="C99:E99"/>
    <mergeCell ref="C100:E100"/>
    <mergeCell ref="C101:E101"/>
    <mergeCell ref="C102:E102"/>
    <mergeCell ref="C103:E103"/>
    <mergeCell ref="C104:E104"/>
    <mergeCell ref="C106:E106"/>
    <mergeCell ref="C118:E118"/>
    <mergeCell ref="C119:E119"/>
    <mergeCell ref="C120:E120"/>
    <mergeCell ref="C121:E121"/>
    <mergeCell ref="C122:E122"/>
    <mergeCell ref="C123:E123"/>
    <mergeCell ref="C112:E112"/>
    <mergeCell ref="C113:E113"/>
    <mergeCell ref="C114:E114"/>
    <mergeCell ref="C115:E115"/>
    <mergeCell ref="C116:E116"/>
    <mergeCell ref="C117:E117"/>
    <mergeCell ref="C130:E130"/>
    <mergeCell ref="C131:E131"/>
    <mergeCell ref="C132:E132"/>
    <mergeCell ref="C133:E133"/>
    <mergeCell ref="C134:E134"/>
    <mergeCell ref="C135:E135"/>
    <mergeCell ref="C124:E124"/>
    <mergeCell ref="C125:E125"/>
    <mergeCell ref="C126:E126"/>
    <mergeCell ref="C127:E127"/>
    <mergeCell ref="C128:E128"/>
    <mergeCell ref="C129:E129"/>
    <mergeCell ref="C142:E142"/>
    <mergeCell ref="C143:E143"/>
    <mergeCell ref="C144:E144"/>
    <mergeCell ref="C145:E145"/>
    <mergeCell ref="C146:E146"/>
    <mergeCell ref="C147:E147"/>
    <mergeCell ref="C136:E136"/>
    <mergeCell ref="C137:E137"/>
    <mergeCell ref="C138:E138"/>
    <mergeCell ref="C139:E139"/>
    <mergeCell ref="C140:E140"/>
    <mergeCell ref="C141:E141"/>
    <mergeCell ref="C154:E154"/>
    <mergeCell ref="C155:E155"/>
    <mergeCell ref="C156:E156"/>
    <mergeCell ref="C157:E157"/>
    <mergeCell ref="C158:E158"/>
    <mergeCell ref="C148:E148"/>
    <mergeCell ref="C149:E149"/>
    <mergeCell ref="C150:E150"/>
    <mergeCell ref="C151:E151"/>
    <mergeCell ref="C152:E152"/>
    <mergeCell ref="C153:E153"/>
    <mergeCell ref="C178:E178"/>
    <mergeCell ref="C179:E179"/>
    <mergeCell ref="C180:E180"/>
    <mergeCell ref="C181:E181"/>
    <mergeCell ref="C177:E177"/>
    <mergeCell ref="C171:E171"/>
    <mergeCell ref="C172:E172"/>
    <mergeCell ref="C173:E173"/>
    <mergeCell ref="C174:E174"/>
    <mergeCell ref="C175:E175"/>
    <mergeCell ref="C176:E176"/>
    <mergeCell ref="C165:E165"/>
    <mergeCell ref="C166:E166"/>
    <mergeCell ref="C167:E167"/>
    <mergeCell ref="C168:E168"/>
    <mergeCell ref="C169:E169"/>
    <mergeCell ref="C170:E170"/>
    <mergeCell ref="C159:E159"/>
    <mergeCell ref="C160:E160"/>
    <mergeCell ref="C161:E161"/>
    <mergeCell ref="C162:E162"/>
    <mergeCell ref="C163:E163"/>
    <mergeCell ref="C164:E164"/>
    <mergeCell ref="C212:E212"/>
    <mergeCell ref="C213:E213"/>
    <mergeCell ref="C211:E211"/>
    <mergeCell ref="C191:E191"/>
    <mergeCell ref="C192:E192"/>
    <mergeCell ref="C193:E193"/>
    <mergeCell ref="C196:E196"/>
    <mergeCell ref="C197:E197"/>
    <mergeCell ref="C198:E198"/>
    <mergeCell ref="C228:E228"/>
    <mergeCell ref="C229:E229"/>
    <mergeCell ref="C214:E214"/>
    <mergeCell ref="C215:E215"/>
    <mergeCell ref="C218:E218"/>
    <mergeCell ref="C219:E219"/>
    <mergeCell ref="C217:E217"/>
    <mergeCell ref="C216:E216"/>
    <mergeCell ref="C220:E220"/>
    <mergeCell ref="C236:E236"/>
    <mergeCell ref="C237:E237"/>
    <mergeCell ref="C238:E238"/>
    <mergeCell ref="C239:E239"/>
    <mergeCell ref="C240:E240"/>
    <mergeCell ref="C241:E241"/>
    <mergeCell ref="C230:E230"/>
    <mergeCell ref="C231:E231"/>
    <mergeCell ref="C232:E232"/>
    <mergeCell ref="C233:E233"/>
    <mergeCell ref="C234:E234"/>
    <mergeCell ref="C235:E235"/>
    <mergeCell ref="C248:E248"/>
    <mergeCell ref="C249:E249"/>
    <mergeCell ref="C250:E250"/>
    <mergeCell ref="C251:E251"/>
    <mergeCell ref="C252:E252"/>
    <mergeCell ref="C253:E253"/>
    <mergeCell ref="C242:E242"/>
    <mergeCell ref="C243:E243"/>
    <mergeCell ref="C244:E244"/>
    <mergeCell ref="C245:E245"/>
    <mergeCell ref="C246:E246"/>
    <mergeCell ref="C247:E247"/>
    <mergeCell ref="C260:E260"/>
    <mergeCell ref="C261:E261"/>
    <mergeCell ref="C262:E262"/>
    <mergeCell ref="C263:E263"/>
    <mergeCell ref="C264:E264"/>
    <mergeCell ref="C265:E265"/>
    <mergeCell ref="C254:E254"/>
    <mergeCell ref="C255:E255"/>
    <mergeCell ref="C256:E256"/>
    <mergeCell ref="C257:E257"/>
    <mergeCell ref="C258:E258"/>
    <mergeCell ref="C259:E259"/>
    <mergeCell ref="C272:E272"/>
    <mergeCell ref="C273:E273"/>
    <mergeCell ref="C274:E274"/>
    <mergeCell ref="C275:E275"/>
    <mergeCell ref="C276:E276"/>
    <mergeCell ref="C266:E266"/>
    <mergeCell ref="C267:E267"/>
    <mergeCell ref="C268:E268"/>
    <mergeCell ref="C269:E269"/>
    <mergeCell ref="C270:E270"/>
    <mergeCell ref="C271:E271"/>
    <mergeCell ref="C283:E283"/>
    <mergeCell ref="C284:E284"/>
    <mergeCell ref="C285:E285"/>
    <mergeCell ref="C286:E286"/>
    <mergeCell ref="C287:E287"/>
    <mergeCell ref="C288:E288"/>
    <mergeCell ref="C277:E277"/>
    <mergeCell ref="C278:E278"/>
    <mergeCell ref="C279:E279"/>
    <mergeCell ref="C280:E280"/>
    <mergeCell ref="C281:E281"/>
    <mergeCell ref="C282:E282"/>
    <mergeCell ref="C305:E305"/>
    <mergeCell ref="C295:E295"/>
    <mergeCell ref="C296:E296"/>
    <mergeCell ref="C297:E297"/>
    <mergeCell ref="C298:E298"/>
    <mergeCell ref="C299:E299"/>
    <mergeCell ref="C289:E289"/>
    <mergeCell ref="C290:E290"/>
    <mergeCell ref="C291:E291"/>
    <mergeCell ref="C292:E292"/>
    <mergeCell ref="C293:E293"/>
    <mergeCell ref="C294:E294"/>
    <mergeCell ref="C182:E182"/>
    <mergeCell ref="C188:E188"/>
    <mergeCell ref="C194:E194"/>
    <mergeCell ref="C200:E200"/>
    <mergeCell ref="C203:E203"/>
    <mergeCell ref="C207:E207"/>
    <mergeCell ref="C210:E210"/>
    <mergeCell ref="C183:E183"/>
    <mergeCell ref="C189:E189"/>
    <mergeCell ref="C195:E195"/>
    <mergeCell ref="C201:E201"/>
    <mergeCell ref="C204:E204"/>
    <mergeCell ref="C208:E208"/>
    <mergeCell ref="C209:E209"/>
    <mergeCell ref="C199:E199"/>
    <mergeCell ref="C202:E202"/>
    <mergeCell ref="C205:E205"/>
    <mergeCell ref="C206:E206"/>
    <mergeCell ref="C184:E184"/>
    <mergeCell ref="C185:E185"/>
    <mergeCell ref="C186:E186"/>
    <mergeCell ref="C187:E187"/>
    <mergeCell ref="C190:E190"/>
    <mergeCell ref="B312:H312"/>
    <mergeCell ref="B313:H313"/>
    <mergeCell ref="B315:E315"/>
    <mergeCell ref="F315:I315"/>
    <mergeCell ref="B316:C316"/>
    <mergeCell ref="D316:E316"/>
    <mergeCell ref="F316:I316"/>
    <mergeCell ref="C221:E221"/>
    <mergeCell ref="B311:H311"/>
    <mergeCell ref="C309:E309"/>
    <mergeCell ref="C306:E306"/>
    <mergeCell ref="C307:E307"/>
    <mergeCell ref="C308:E308"/>
    <mergeCell ref="C222:E222"/>
    <mergeCell ref="C223:E223"/>
    <mergeCell ref="C224:E224"/>
    <mergeCell ref="C225:E225"/>
    <mergeCell ref="C226:E226"/>
    <mergeCell ref="C227:E227"/>
    <mergeCell ref="C300:E300"/>
    <mergeCell ref="C301:E301"/>
    <mergeCell ref="C302:E302"/>
    <mergeCell ref="C303:E303"/>
    <mergeCell ref="C304:E304"/>
    <mergeCell ref="B321:E321"/>
    <mergeCell ref="F321:I321"/>
    <mergeCell ref="B317:E317"/>
    <mergeCell ref="F317:I317"/>
    <mergeCell ref="B319:E319"/>
    <mergeCell ref="F319:I319"/>
    <mergeCell ref="B320:C320"/>
    <mergeCell ref="D320:E320"/>
    <mergeCell ref="F320:I320"/>
  </mergeCells>
  <pageMargins left="0.51181102362204722" right="0.19685039370078741" top="0.48" bottom="0.35" header="0.24" footer="0.21"/>
  <pageSetup paperSize="9" scale="90" orientation="portrait" r:id="rId1"/>
  <drawing r:id="rId2"/>
  <legacyDrawing r:id="rId3"/>
  <oleObjects>
    <oleObject progId="Figura do Microsoft Photo Editor 3.0" shapeId="4101" r:id="rId4"/>
  </oleObjects>
</worksheet>
</file>

<file path=xl/worksheets/sheet4.xml><?xml version="1.0" encoding="utf-8"?>
<worksheet xmlns="http://schemas.openxmlformats.org/spreadsheetml/2006/main" xmlns:r="http://schemas.openxmlformats.org/officeDocument/2006/relationships">
  <dimension ref="A1:H749"/>
  <sheetViews>
    <sheetView workbookViewId="0">
      <selection activeCell="N9" sqref="N9"/>
    </sheetView>
  </sheetViews>
  <sheetFormatPr defaultRowHeight="15"/>
  <cols>
    <col min="1" max="1" width="11.42578125" customWidth="1"/>
    <col min="3" max="3" width="21" customWidth="1"/>
    <col min="4" max="4" width="22.28515625" customWidth="1"/>
    <col min="7" max="7" width="11.140625" customWidth="1"/>
    <col min="8" max="8" width="11.85546875" customWidth="1"/>
  </cols>
  <sheetData>
    <row r="1" spans="1:8">
      <c r="A1" s="905"/>
      <c r="B1" s="908" t="s">
        <v>984</v>
      </c>
      <c r="C1" s="909"/>
      <c r="D1" s="909"/>
      <c r="E1" s="909"/>
      <c r="F1" s="909"/>
      <c r="G1" s="909"/>
      <c r="H1" s="910"/>
    </row>
    <row r="2" spans="1:8">
      <c r="A2" s="906"/>
      <c r="B2" s="911"/>
      <c r="C2" s="912"/>
      <c r="D2" s="912"/>
      <c r="E2" s="912"/>
      <c r="F2" s="912"/>
      <c r="G2" s="912"/>
      <c r="H2" s="913"/>
    </row>
    <row r="3" spans="1:8">
      <c r="A3" s="906"/>
      <c r="B3" s="911"/>
      <c r="C3" s="912"/>
      <c r="D3" s="912"/>
      <c r="E3" s="912"/>
      <c r="F3" s="912"/>
      <c r="G3" s="912"/>
      <c r="H3" s="913"/>
    </row>
    <row r="4" spans="1:8" ht="15.75" thickBot="1">
      <c r="A4" s="907"/>
      <c r="B4" s="914"/>
      <c r="C4" s="915"/>
      <c r="D4" s="915"/>
      <c r="E4" s="915"/>
      <c r="F4" s="915"/>
      <c r="G4" s="915"/>
      <c r="H4" s="916"/>
    </row>
    <row r="5" spans="1:8" ht="16.5" thickBot="1">
      <c r="A5" s="67"/>
      <c r="B5" s="68"/>
      <c r="C5" s="68"/>
      <c r="D5" s="68"/>
      <c r="E5" s="68"/>
      <c r="F5" s="68"/>
      <c r="G5" s="68"/>
      <c r="H5" s="68"/>
    </row>
    <row r="6" spans="1:8">
      <c r="A6" s="917" t="s">
        <v>8</v>
      </c>
      <c r="B6" s="918"/>
      <c r="C6" s="918"/>
      <c r="D6" s="918"/>
      <c r="E6" s="919" t="s">
        <v>9</v>
      </c>
      <c r="F6" s="919"/>
      <c r="G6" s="919"/>
      <c r="H6" s="920"/>
    </row>
    <row r="7" spans="1:8">
      <c r="A7" s="921" t="s">
        <v>2010</v>
      </c>
      <c r="B7" s="922"/>
      <c r="C7" s="922"/>
      <c r="D7" s="923"/>
      <c r="E7" s="924" t="s">
        <v>2011</v>
      </c>
      <c r="F7" s="925"/>
      <c r="G7" s="925"/>
      <c r="H7" s="926"/>
    </row>
    <row r="8" spans="1:8">
      <c r="A8" s="897" t="s">
        <v>11</v>
      </c>
      <c r="B8" s="898"/>
      <c r="C8" s="898"/>
      <c r="D8" s="898"/>
      <c r="E8" s="898"/>
      <c r="F8" s="898"/>
      <c r="G8" s="71" t="s">
        <v>12</v>
      </c>
      <c r="H8" s="420" t="s">
        <v>3</v>
      </c>
    </row>
    <row r="9" spans="1:8" ht="15.75" thickBot="1">
      <c r="A9" s="899" t="s">
        <v>2012</v>
      </c>
      <c r="B9" s="900"/>
      <c r="C9" s="900"/>
      <c r="D9" s="900"/>
      <c r="E9" s="900"/>
      <c r="F9" s="901"/>
      <c r="G9" s="73" t="s">
        <v>2013</v>
      </c>
      <c r="H9" s="74" t="s">
        <v>987</v>
      </c>
    </row>
    <row r="10" spans="1:8" ht="15.75" thickBot="1">
      <c r="A10" s="75"/>
      <c r="B10" s="75"/>
      <c r="C10" s="75"/>
      <c r="D10" s="77"/>
      <c r="E10" s="76"/>
      <c r="F10" s="75"/>
      <c r="G10" s="75"/>
      <c r="H10" s="75"/>
    </row>
    <row r="11" spans="1:8">
      <c r="A11" s="81" t="s">
        <v>38</v>
      </c>
      <c r="B11" s="783" t="s">
        <v>2014</v>
      </c>
      <c r="C11" s="784"/>
      <c r="D11" s="784"/>
      <c r="E11" s="784"/>
      <c r="F11" s="784"/>
      <c r="G11" s="785"/>
      <c r="H11" s="336" t="s">
        <v>16</v>
      </c>
    </row>
    <row r="12" spans="1:8" ht="23.25" thickBot="1">
      <c r="A12" s="84" t="s">
        <v>989</v>
      </c>
      <c r="B12" s="130" t="s">
        <v>14</v>
      </c>
      <c r="C12" s="795" t="s">
        <v>15</v>
      </c>
      <c r="D12" s="795"/>
      <c r="E12" s="131" t="s">
        <v>16</v>
      </c>
      <c r="F12" s="131" t="s">
        <v>17</v>
      </c>
      <c r="G12" s="131" t="s">
        <v>18</v>
      </c>
      <c r="H12" s="337" t="s">
        <v>19</v>
      </c>
    </row>
    <row r="13" spans="1:8">
      <c r="A13" s="946" t="s">
        <v>1032</v>
      </c>
      <c r="B13" s="947"/>
      <c r="C13" s="947"/>
      <c r="D13" s="947"/>
      <c r="E13" s="947"/>
      <c r="F13" s="947"/>
      <c r="G13" s="947"/>
      <c r="H13" s="948"/>
    </row>
    <row r="14" spans="1:8">
      <c r="A14" s="265">
        <v>88267</v>
      </c>
      <c r="B14" s="421" t="s">
        <v>993</v>
      </c>
      <c r="C14" s="267" t="s">
        <v>1547</v>
      </c>
      <c r="D14" s="268"/>
      <c r="E14" s="269" t="s">
        <v>1034</v>
      </c>
      <c r="F14" s="270">
        <v>0.18</v>
      </c>
      <c r="G14" s="342">
        <v>13.77</v>
      </c>
      <c r="H14" s="422">
        <f>ROUND(F14*G14,2)</f>
        <v>2.48</v>
      </c>
    </row>
    <row r="15" spans="1:8">
      <c r="A15" s="265">
        <v>88316</v>
      </c>
      <c r="B15" s="421" t="s">
        <v>995</v>
      </c>
      <c r="C15" s="267" t="s">
        <v>1035</v>
      </c>
      <c r="D15" s="268"/>
      <c r="E15" s="269" t="s">
        <v>1034</v>
      </c>
      <c r="F15" s="270">
        <v>0.18</v>
      </c>
      <c r="G15" s="344">
        <v>11.02</v>
      </c>
      <c r="H15" s="422">
        <f>ROUND(F15*G15,2)</f>
        <v>1.98</v>
      </c>
    </row>
    <row r="16" spans="1:8">
      <c r="A16" s="423"/>
      <c r="B16" s="424"/>
      <c r="C16" s="425"/>
      <c r="D16" s="426"/>
      <c r="E16" s="427"/>
      <c r="F16" s="428"/>
      <c r="G16" s="429"/>
      <c r="H16" s="430"/>
    </row>
    <row r="17" spans="1:8">
      <c r="A17" s="949" t="s">
        <v>1016</v>
      </c>
      <c r="B17" s="950"/>
      <c r="C17" s="950"/>
      <c r="D17" s="950"/>
      <c r="E17" s="950"/>
      <c r="F17" s="950"/>
      <c r="G17" s="950"/>
      <c r="H17" s="951"/>
    </row>
    <row r="18" spans="1:8" ht="16.5" customHeight="1">
      <c r="A18" s="89">
        <v>65</v>
      </c>
      <c r="B18" s="353" t="s">
        <v>1017</v>
      </c>
      <c r="C18" s="793" t="s">
        <v>2015</v>
      </c>
      <c r="D18" s="794"/>
      <c r="E18" s="91" t="s">
        <v>16</v>
      </c>
      <c r="F18" s="354">
        <v>1</v>
      </c>
      <c r="G18" s="355">
        <v>0.6</v>
      </c>
      <c r="H18" s="431">
        <f>ROUND(F18*G18,2)</f>
        <v>0.6</v>
      </c>
    </row>
    <row r="19" spans="1:8">
      <c r="A19" s="357">
        <v>122</v>
      </c>
      <c r="B19" s="353" t="s">
        <v>1020</v>
      </c>
      <c r="C19" s="793" t="s">
        <v>1284</v>
      </c>
      <c r="D19" s="794"/>
      <c r="E19" s="358" t="s">
        <v>1091</v>
      </c>
      <c r="F19" s="359">
        <v>6.0000000000000001E-3</v>
      </c>
      <c r="G19" s="360">
        <v>39.22</v>
      </c>
      <c r="H19" s="422">
        <f>ROUND(F19*G19,2)</f>
        <v>0.24</v>
      </c>
    </row>
    <row r="20" spans="1:8">
      <c r="A20" s="357">
        <v>20083</v>
      </c>
      <c r="B20" s="353" t="s">
        <v>1060</v>
      </c>
      <c r="C20" s="793" t="s">
        <v>1285</v>
      </c>
      <c r="D20" s="794"/>
      <c r="E20" s="358" t="s">
        <v>1093</v>
      </c>
      <c r="F20" s="359">
        <v>2E-3</v>
      </c>
      <c r="G20" s="360">
        <v>39.49</v>
      </c>
      <c r="H20" s="422">
        <f>ROUND(F20*G20,2)</f>
        <v>0.08</v>
      </c>
    </row>
    <row r="21" spans="1:8" ht="15.75" thickBot="1">
      <c r="A21" s="363"/>
      <c r="B21" s="364"/>
      <c r="C21" s="781"/>
      <c r="D21" s="782"/>
      <c r="E21" s="365"/>
      <c r="F21" s="365"/>
      <c r="G21" s="365"/>
      <c r="H21" s="366"/>
    </row>
    <row r="22" spans="1:8" ht="9" customHeight="1" thickBot="1">
      <c r="A22" s="432"/>
      <c r="B22" s="432"/>
      <c r="C22" s="432"/>
      <c r="D22" s="432"/>
      <c r="E22" s="432"/>
      <c r="F22" s="433"/>
      <c r="G22" s="432"/>
      <c r="H22" s="432"/>
    </row>
    <row r="23" spans="1:8">
      <c r="A23" s="753" t="s">
        <v>970</v>
      </c>
      <c r="B23" s="754"/>
      <c r="C23" s="754"/>
      <c r="D23" s="754"/>
      <c r="E23" s="754"/>
      <c r="F23" s="754"/>
      <c r="G23" s="754"/>
      <c r="H23" s="369">
        <f>SUM(H14:H20)</f>
        <v>5.38</v>
      </c>
    </row>
    <row r="24" spans="1:8">
      <c r="A24" s="755" t="s">
        <v>969</v>
      </c>
      <c r="B24" s="756"/>
      <c r="C24" s="756"/>
      <c r="D24" s="756"/>
      <c r="E24" s="756"/>
      <c r="F24" s="756"/>
      <c r="G24" s="756"/>
      <c r="H24" s="370">
        <f>H25-H23</f>
        <v>1.3449999999999998</v>
      </c>
    </row>
    <row r="25" spans="1:8" ht="15.75" thickBot="1">
      <c r="A25" s="757" t="s">
        <v>968</v>
      </c>
      <c r="B25" s="758"/>
      <c r="C25" s="758"/>
      <c r="D25" s="758"/>
      <c r="E25" s="758"/>
      <c r="F25" s="758"/>
      <c r="G25" s="758"/>
      <c r="H25" s="371">
        <f>H23*1.25</f>
        <v>6.7249999999999996</v>
      </c>
    </row>
    <row r="26" spans="1:8" ht="15.75" thickBot="1">
      <c r="A26" s="287"/>
      <c r="B26" s="287"/>
      <c r="C26" s="287"/>
      <c r="D26" s="287"/>
      <c r="E26" s="287"/>
      <c r="F26" s="287"/>
      <c r="G26" s="287"/>
      <c r="H26" s="434"/>
    </row>
    <row r="27" spans="1:8">
      <c r="A27" s="81" t="s">
        <v>43</v>
      </c>
      <c r="B27" s="783" t="s">
        <v>2016</v>
      </c>
      <c r="C27" s="784"/>
      <c r="D27" s="784"/>
      <c r="E27" s="784"/>
      <c r="F27" s="784"/>
      <c r="G27" s="785"/>
      <c r="H27" s="336" t="s">
        <v>16</v>
      </c>
    </row>
    <row r="28" spans="1:8" ht="23.25" thickBot="1">
      <c r="A28" s="84" t="s">
        <v>989</v>
      </c>
      <c r="B28" s="130" t="s">
        <v>14</v>
      </c>
      <c r="C28" s="795" t="s">
        <v>15</v>
      </c>
      <c r="D28" s="795"/>
      <c r="E28" s="131" t="s">
        <v>16</v>
      </c>
      <c r="F28" s="131" t="s">
        <v>17</v>
      </c>
      <c r="G28" s="131" t="s">
        <v>18</v>
      </c>
      <c r="H28" s="337" t="s">
        <v>19</v>
      </c>
    </row>
    <row r="29" spans="1:8">
      <c r="A29" s="946" t="s">
        <v>1032</v>
      </c>
      <c r="B29" s="947"/>
      <c r="C29" s="947"/>
      <c r="D29" s="947"/>
      <c r="E29" s="947"/>
      <c r="F29" s="947"/>
      <c r="G29" s="947"/>
      <c r="H29" s="948"/>
    </row>
    <row r="30" spans="1:8">
      <c r="A30" s="265">
        <v>88267</v>
      </c>
      <c r="B30" s="421" t="s">
        <v>993</v>
      </c>
      <c r="C30" s="267" t="s">
        <v>1547</v>
      </c>
      <c r="D30" s="268"/>
      <c r="E30" s="269" t="s">
        <v>1034</v>
      </c>
      <c r="F30" s="435">
        <v>0.22</v>
      </c>
      <c r="G30" s="344">
        <v>13.77</v>
      </c>
      <c r="H30" s="422">
        <f>ROUND(F30*G30,2)</f>
        <v>3.03</v>
      </c>
    </row>
    <row r="31" spans="1:8">
      <c r="A31" s="265">
        <v>88316</v>
      </c>
      <c r="B31" s="421" t="s">
        <v>995</v>
      </c>
      <c r="C31" s="267" t="s">
        <v>1035</v>
      </c>
      <c r="D31" s="268"/>
      <c r="E31" s="269" t="s">
        <v>1034</v>
      </c>
      <c r="F31" s="436">
        <v>0.22</v>
      </c>
      <c r="G31" s="344">
        <v>11.02</v>
      </c>
      <c r="H31" s="422">
        <f>ROUND(F31*G31,2)</f>
        <v>2.42</v>
      </c>
    </row>
    <row r="32" spans="1:8">
      <c r="A32" s="423"/>
      <c r="B32" s="424"/>
      <c r="C32" s="425"/>
      <c r="D32" s="426"/>
      <c r="E32" s="427"/>
      <c r="F32" s="437"/>
      <c r="G32" s="429"/>
      <c r="H32" s="430"/>
    </row>
    <row r="33" spans="1:8">
      <c r="A33" s="949" t="s">
        <v>1016</v>
      </c>
      <c r="B33" s="950"/>
      <c r="C33" s="950"/>
      <c r="D33" s="950"/>
      <c r="E33" s="950"/>
      <c r="F33" s="950"/>
      <c r="G33" s="950"/>
      <c r="H33" s="951"/>
    </row>
    <row r="34" spans="1:8">
      <c r="A34" s="89">
        <v>1439</v>
      </c>
      <c r="B34" s="438" t="s">
        <v>1017</v>
      </c>
      <c r="C34" s="793" t="s">
        <v>2017</v>
      </c>
      <c r="D34" s="794"/>
      <c r="E34" s="91" t="s">
        <v>16</v>
      </c>
      <c r="F34" s="436">
        <v>1</v>
      </c>
      <c r="G34" s="355">
        <v>2.95</v>
      </c>
      <c r="H34" s="422">
        <f>ROUND(F34*G34,2)</f>
        <v>2.95</v>
      </c>
    </row>
    <row r="35" spans="1:8">
      <c r="A35" s="439">
        <v>122</v>
      </c>
      <c r="B35" s="440" t="s">
        <v>1020</v>
      </c>
      <c r="C35" s="760" t="s">
        <v>1284</v>
      </c>
      <c r="D35" s="760"/>
      <c r="E35" s="441" t="s">
        <v>1091</v>
      </c>
      <c r="F35" s="292">
        <v>6.0000000000000001E-3</v>
      </c>
      <c r="G35" s="120">
        <v>39.22</v>
      </c>
      <c r="H35" s="422">
        <f>ROUND(F35*G35,2)</f>
        <v>0.24</v>
      </c>
    </row>
    <row r="36" spans="1:8">
      <c r="A36" s="439">
        <v>20083</v>
      </c>
      <c r="B36" s="440" t="s">
        <v>1060</v>
      </c>
      <c r="C36" s="760" t="s">
        <v>1285</v>
      </c>
      <c r="D36" s="760"/>
      <c r="E36" s="441" t="s">
        <v>1093</v>
      </c>
      <c r="F36" s="292">
        <v>2E-3</v>
      </c>
      <c r="G36" s="120">
        <v>39.49</v>
      </c>
      <c r="H36" s="422">
        <f>ROUND(F36*G36,2)</f>
        <v>0.08</v>
      </c>
    </row>
    <row r="37" spans="1:8" ht="15.75" thickBot="1">
      <c r="A37" s="363"/>
      <c r="B37" s="364"/>
      <c r="C37" s="781"/>
      <c r="D37" s="782"/>
      <c r="E37" s="365"/>
      <c r="F37" s="365"/>
      <c r="G37" s="365"/>
      <c r="H37" s="366"/>
    </row>
    <row r="38" spans="1:8" ht="9" customHeight="1" thickBot="1">
      <c r="A38" s="432"/>
      <c r="B38" s="432"/>
      <c r="C38" s="432"/>
      <c r="D38" s="432"/>
      <c r="E38" s="432"/>
      <c r="F38" s="433"/>
      <c r="G38" s="432"/>
      <c r="H38" s="432"/>
    </row>
    <row r="39" spans="1:8">
      <c r="A39" s="753" t="s">
        <v>970</v>
      </c>
      <c r="B39" s="754"/>
      <c r="C39" s="754"/>
      <c r="D39" s="754"/>
      <c r="E39" s="754"/>
      <c r="F39" s="754"/>
      <c r="G39" s="754"/>
      <c r="H39" s="369">
        <f>SUM(H30:H36)</f>
        <v>8.7199999999999989</v>
      </c>
    </row>
    <row r="40" spans="1:8">
      <c r="A40" s="755" t="s">
        <v>969</v>
      </c>
      <c r="B40" s="756"/>
      <c r="C40" s="756"/>
      <c r="D40" s="756"/>
      <c r="E40" s="756"/>
      <c r="F40" s="756"/>
      <c r="G40" s="756"/>
      <c r="H40" s="370">
        <f>H41-H39</f>
        <v>2.1799999999999997</v>
      </c>
    </row>
    <row r="41" spans="1:8" ht="15.75" thickBot="1">
      <c r="A41" s="757" t="s">
        <v>968</v>
      </c>
      <c r="B41" s="758"/>
      <c r="C41" s="758"/>
      <c r="D41" s="758"/>
      <c r="E41" s="758"/>
      <c r="F41" s="758"/>
      <c r="G41" s="758"/>
      <c r="H41" s="371">
        <f>H39*1.25</f>
        <v>10.899999999999999</v>
      </c>
    </row>
    <row r="42" spans="1:8" ht="15.75" thickBot="1">
      <c r="A42" s="79"/>
      <c r="B42" s="79"/>
      <c r="C42" s="79"/>
      <c r="D42" s="79"/>
      <c r="E42" s="80"/>
      <c r="F42" s="79"/>
      <c r="G42" s="79"/>
      <c r="H42" s="79"/>
    </row>
    <row r="43" spans="1:8">
      <c r="A43" s="81" t="s">
        <v>53</v>
      </c>
      <c r="B43" s="783" t="s">
        <v>1343</v>
      </c>
      <c r="C43" s="784"/>
      <c r="D43" s="784"/>
      <c r="E43" s="784"/>
      <c r="F43" s="784"/>
      <c r="G43" s="785"/>
      <c r="H43" s="336" t="s">
        <v>16</v>
      </c>
    </row>
    <row r="44" spans="1:8" ht="23.25" thickBot="1">
      <c r="A44" s="84" t="s">
        <v>989</v>
      </c>
      <c r="B44" s="130" t="s">
        <v>14</v>
      </c>
      <c r="C44" s="795" t="s">
        <v>15</v>
      </c>
      <c r="D44" s="795"/>
      <c r="E44" s="131" t="s">
        <v>16</v>
      </c>
      <c r="F44" s="131" t="s">
        <v>17</v>
      </c>
      <c r="G44" s="131" t="s">
        <v>18</v>
      </c>
      <c r="H44" s="337" t="s">
        <v>19</v>
      </c>
    </row>
    <row r="45" spans="1:8">
      <c r="A45" s="946" t="s">
        <v>1032</v>
      </c>
      <c r="B45" s="947"/>
      <c r="C45" s="947"/>
      <c r="D45" s="947"/>
      <c r="E45" s="947"/>
      <c r="F45" s="947"/>
      <c r="G45" s="947"/>
      <c r="H45" s="948"/>
    </row>
    <row r="46" spans="1:8">
      <c r="A46" s="265">
        <v>88267</v>
      </c>
      <c r="B46" s="421" t="s">
        <v>993</v>
      </c>
      <c r="C46" s="267" t="s">
        <v>1547</v>
      </c>
      <c r="D46" s="268"/>
      <c r="E46" s="269" t="s">
        <v>1034</v>
      </c>
      <c r="F46" s="435">
        <v>4.4999999999999998E-2</v>
      </c>
      <c r="G46" s="344">
        <v>13.77</v>
      </c>
      <c r="H46" s="422">
        <f>ROUND(F46*G46,2)</f>
        <v>0.62</v>
      </c>
    </row>
    <row r="47" spans="1:8">
      <c r="A47" s="442">
        <v>88316</v>
      </c>
      <c r="B47" s="421" t="s">
        <v>995</v>
      </c>
      <c r="C47" s="443" t="s">
        <v>1035</v>
      </c>
      <c r="D47" s="444"/>
      <c r="E47" s="445" t="s">
        <v>1034</v>
      </c>
      <c r="F47" s="446">
        <v>4.4999999999999998E-2</v>
      </c>
      <c r="G47" s="344">
        <v>11.02</v>
      </c>
      <c r="H47" s="422">
        <f>ROUND(F47*G47,2)</f>
        <v>0.5</v>
      </c>
    </row>
    <row r="48" spans="1:8">
      <c r="A48" s="423"/>
      <c r="B48" s="424"/>
      <c r="C48" s="425"/>
      <c r="D48" s="426"/>
      <c r="E48" s="427"/>
      <c r="F48" s="428"/>
      <c r="G48" s="429"/>
      <c r="H48" s="430"/>
    </row>
    <row r="49" spans="1:8">
      <c r="A49" s="949" t="s">
        <v>1016</v>
      </c>
      <c r="B49" s="950"/>
      <c r="C49" s="950"/>
      <c r="D49" s="950"/>
      <c r="E49" s="950"/>
      <c r="F49" s="950"/>
      <c r="G49" s="950"/>
      <c r="H49" s="951"/>
    </row>
    <row r="50" spans="1:8">
      <c r="A50" s="89">
        <v>1185</v>
      </c>
      <c r="B50" s="438" t="s">
        <v>1017</v>
      </c>
      <c r="C50" s="793" t="s">
        <v>1343</v>
      </c>
      <c r="D50" s="794"/>
      <c r="E50" s="91" t="s">
        <v>16</v>
      </c>
      <c r="F50" s="354">
        <v>1</v>
      </c>
      <c r="G50" s="355">
        <v>0.89</v>
      </c>
      <c r="H50" s="422">
        <f>ROUND(F50*G50,2)</f>
        <v>0.89</v>
      </c>
    </row>
    <row r="51" spans="1:8" ht="15.75" thickBot="1">
      <c r="A51" s="363"/>
      <c r="B51" s="364"/>
      <c r="C51" s="781"/>
      <c r="D51" s="782"/>
      <c r="E51" s="365"/>
      <c r="F51" s="365"/>
      <c r="G51" s="365"/>
      <c r="H51" s="366"/>
    </row>
    <row r="52" spans="1:8" ht="9" customHeight="1" thickBot="1">
      <c r="A52" s="432"/>
      <c r="B52" s="432"/>
      <c r="C52" s="432"/>
      <c r="D52" s="432"/>
      <c r="E52" s="432"/>
      <c r="F52" s="433"/>
      <c r="G52" s="432"/>
      <c r="H52" s="432"/>
    </row>
    <row r="53" spans="1:8">
      <c r="A53" s="753" t="s">
        <v>970</v>
      </c>
      <c r="B53" s="754"/>
      <c r="C53" s="754"/>
      <c r="D53" s="754"/>
      <c r="E53" s="754"/>
      <c r="F53" s="754"/>
      <c r="G53" s="754"/>
      <c r="H53" s="369">
        <f>SUM(H46:H50)</f>
        <v>2.0100000000000002</v>
      </c>
    </row>
    <row r="54" spans="1:8">
      <c r="A54" s="755" t="s">
        <v>969</v>
      </c>
      <c r="B54" s="756"/>
      <c r="C54" s="756"/>
      <c r="D54" s="756"/>
      <c r="E54" s="756"/>
      <c r="F54" s="756"/>
      <c r="G54" s="756"/>
      <c r="H54" s="370">
        <f>H55-H53</f>
        <v>0.50249999999999995</v>
      </c>
    </row>
    <row r="55" spans="1:8" ht="15.75" thickBot="1">
      <c r="A55" s="757" t="s">
        <v>968</v>
      </c>
      <c r="B55" s="758"/>
      <c r="C55" s="758"/>
      <c r="D55" s="758"/>
      <c r="E55" s="758"/>
      <c r="F55" s="758"/>
      <c r="G55" s="758"/>
      <c r="H55" s="371">
        <f>H53*1.25</f>
        <v>2.5125000000000002</v>
      </c>
    </row>
    <row r="56" spans="1:8">
      <c r="A56" s="79"/>
      <c r="B56" s="79"/>
      <c r="C56" s="79"/>
      <c r="D56" s="79"/>
      <c r="E56" s="80"/>
      <c r="F56" s="79"/>
      <c r="G56" s="79"/>
      <c r="H56" s="79"/>
    </row>
    <row r="57" spans="1:8" ht="15.75" thickBot="1">
      <c r="A57" s="79"/>
      <c r="B57" s="79"/>
      <c r="C57" s="79"/>
      <c r="D57" s="79"/>
      <c r="E57" s="80"/>
      <c r="F57" s="79"/>
      <c r="G57" s="79"/>
      <c r="H57" s="79"/>
    </row>
    <row r="58" spans="1:8">
      <c r="A58" s="81" t="s">
        <v>56</v>
      </c>
      <c r="B58" s="783" t="s">
        <v>1344</v>
      </c>
      <c r="C58" s="784"/>
      <c r="D58" s="784"/>
      <c r="E58" s="784"/>
      <c r="F58" s="784"/>
      <c r="G58" s="785"/>
      <c r="H58" s="336" t="s">
        <v>16</v>
      </c>
    </row>
    <row r="59" spans="1:8" ht="23.25" thickBot="1">
      <c r="A59" s="84" t="s">
        <v>989</v>
      </c>
      <c r="B59" s="130" t="s">
        <v>14</v>
      </c>
      <c r="C59" s="795" t="s">
        <v>15</v>
      </c>
      <c r="D59" s="795"/>
      <c r="E59" s="131" t="s">
        <v>16</v>
      </c>
      <c r="F59" s="131" t="s">
        <v>17</v>
      </c>
      <c r="G59" s="131" t="s">
        <v>18</v>
      </c>
      <c r="H59" s="337" t="s">
        <v>19</v>
      </c>
    </row>
    <row r="60" spans="1:8">
      <c r="A60" s="946" t="s">
        <v>1032</v>
      </c>
      <c r="B60" s="947"/>
      <c r="C60" s="947"/>
      <c r="D60" s="947"/>
      <c r="E60" s="947"/>
      <c r="F60" s="947"/>
      <c r="G60" s="947"/>
      <c r="H60" s="948"/>
    </row>
    <row r="61" spans="1:8">
      <c r="A61" s="447">
        <v>88309</v>
      </c>
      <c r="B61" s="448" t="s">
        <v>993</v>
      </c>
      <c r="C61" s="449" t="s">
        <v>1033</v>
      </c>
      <c r="D61" s="450"/>
      <c r="E61" s="451" t="s">
        <v>1034</v>
      </c>
      <c r="F61" s="354">
        <v>1</v>
      </c>
      <c r="G61" s="452">
        <v>13.77</v>
      </c>
      <c r="H61" s="431">
        <f>F61*G61</f>
        <v>13.77</v>
      </c>
    </row>
    <row r="62" spans="1:8">
      <c r="A62" s="447">
        <v>88316</v>
      </c>
      <c r="B62" s="448" t="s">
        <v>995</v>
      </c>
      <c r="C62" s="449" t="s">
        <v>1035</v>
      </c>
      <c r="D62" s="450"/>
      <c r="E62" s="451" t="s">
        <v>1034</v>
      </c>
      <c r="F62" s="453">
        <v>0.6</v>
      </c>
      <c r="G62" s="454">
        <v>11.02</v>
      </c>
      <c r="H62" s="431">
        <f>F62*G62</f>
        <v>6.6119999999999992</v>
      </c>
    </row>
    <row r="63" spans="1:8">
      <c r="A63" s="423"/>
      <c r="B63" s="424"/>
      <c r="C63" s="425"/>
      <c r="D63" s="426"/>
      <c r="E63" s="427"/>
      <c r="F63" s="428"/>
      <c r="G63" s="429"/>
      <c r="H63" s="430"/>
    </row>
    <row r="64" spans="1:8">
      <c r="A64" s="949" t="s">
        <v>1016</v>
      </c>
      <c r="B64" s="950"/>
      <c r="C64" s="950"/>
      <c r="D64" s="950"/>
      <c r="E64" s="950"/>
      <c r="F64" s="950"/>
      <c r="G64" s="950"/>
      <c r="H64" s="951"/>
    </row>
    <row r="65" spans="1:8">
      <c r="A65" s="89">
        <v>12769</v>
      </c>
      <c r="B65" s="353" t="s">
        <v>1017</v>
      </c>
      <c r="C65" s="793" t="s">
        <v>2018</v>
      </c>
      <c r="D65" s="794"/>
      <c r="E65" s="91" t="s">
        <v>16</v>
      </c>
      <c r="F65" s="354">
        <v>1</v>
      </c>
      <c r="G65" s="455">
        <v>73.91</v>
      </c>
      <c r="H65" s="362">
        <f>ROUND(F65*G65,2)</f>
        <v>73.91</v>
      </c>
    </row>
    <row r="66" spans="1:8">
      <c r="A66" s="124" t="s">
        <v>138</v>
      </c>
      <c r="B66" s="456" t="s">
        <v>1020</v>
      </c>
      <c r="C66" s="952" t="s">
        <v>1346</v>
      </c>
      <c r="D66" s="953"/>
      <c r="E66" s="126" t="s">
        <v>16</v>
      </c>
      <c r="F66" s="457">
        <v>1</v>
      </c>
      <c r="G66" s="458">
        <v>43.9</v>
      </c>
      <c r="H66" s="459">
        <f>ROUND(F66*G66,2)</f>
        <v>43.9</v>
      </c>
    </row>
    <row r="67" spans="1:8" ht="15.75" thickBot="1">
      <c r="A67" s="363"/>
      <c r="B67" s="364"/>
      <c r="C67" s="781"/>
      <c r="D67" s="782"/>
      <c r="E67" s="365"/>
      <c r="F67" s="365"/>
      <c r="G67" s="365"/>
      <c r="H67" s="366"/>
    </row>
    <row r="68" spans="1:8" ht="9" customHeight="1" thickBot="1">
      <c r="A68" s="432"/>
      <c r="B68" s="432"/>
      <c r="C68" s="432"/>
      <c r="D68" s="432"/>
      <c r="E68" s="432"/>
      <c r="F68" s="433"/>
      <c r="G68" s="432"/>
      <c r="H68" s="432"/>
    </row>
    <row r="69" spans="1:8">
      <c r="A69" s="753" t="s">
        <v>970</v>
      </c>
      <c r="B69" s="754"/>
      <c r="C69" s="754"/>
      <c r="D69" s="754"/>
      <c r="E69" s="754"/>
      <c r="F69" s="754"/>
      <c r="G69" s="754"/>
      <c r="H69" s="369">
        <f>SUM(H61:H66)</f>
        <v>138.19200000000001</v>
      </c>
    </row>
    <row r="70" spans="1:8">
      <c r="A70" s="755" t="s">
        <v>969</v>
      </c>
      <c r="B70" s="756"/>
      <c r="C70" s="756"/>
      <c r="D70" s="756"/>
      <c r="E70" s="756"/>
      <c r="F70" s="756"/>
      <c r="G70" s="756"/>
      <c r="H70" s="370">
        <f>H71-H69</f>
        <v>34.548000000000002</v>
      </c>
    </row>
    <row r="71" spans="1:8" ht="15.75" thickBot="1">
      <c r="A71" s="757" t="s">
        <v>968</v>
      </c>
      <c r="B71" s="758"/>
      <c r="C71" s="758"/>
      <c r="D71" s="758"/>
      <c r="E71" s="758"/>
      <c r="F71" s="758"/>
      <c r="G71" s="758"/>
      <c r="H71" s="371">
        <f>H69*1.25</f>
        <v>172.74</v>
      </c>
    </row>
    <row r="72" spans="1:8" ht="15.75" thickBot="1">
      <c r="A72" s="954"/>
      <c r="B72" s="954"/>
      <c r="C72" s="954"/>
      <c r="D72" s="954"/>
      <c r="E72" s="954"/>
      <c r="F72" s="954"/>
      <c r="G72" s="954"/>
      <c r="H72" s="954"/>
    </row>
    <row r="73" spans="1:8">
      <c r="A73" s="81" t="s">
        <v>63</v>
      </c>
      <c r="B73" s="783" t="s">
        <v>1144</v>
      </c>
      <c r="C73" s="784"/>
      <c r="D73" s="784"/>
      <c r="E73" s="784"/>
      <c r="F73" s="784"/>
      <c r="G73" s="785"/>
      <c r="H73" s="336" t="s">
        <v>958</v>
      </c>
    </row>
    <row r="74" spans="1:8" ht="23.25" thickBot="1">
      <c r="A74" s="84" t="s">
        <v>989</v>
      </c>
      <c r="B74" s="130" t="s">
        <v>14</v>
      </c>
      <c r="C74" s="795" t="s">
        <v>15</v>
      </c>
      <c r="D74" s="795"/>
      <c r="E74" s="131" t="s">
        <v>16</v>
      </c>
      <c r="F74" s="131" t="s">
        <v>17</v>
      </c>
      <c r="G74" s="131" t="s">
        <v>18</v>
      </c>
      <c r="H74" s="337" t="s">
        <v>19</v>
      </c>
    </row>
    <row r="75" spans="1:8">
      <c r="A75" s="955" t="s">
        <v>1032</v>
      </c>
      <c r="B75" s="956"/>
      <c r="C75" s="956"/>
      <c r="D75" s="956"/>
      <c r="E75" s="956"/>
      <c r="F75" s="956"/>
      <c r="G75" s="956"/>
      <c r="H75" s="957"/>
    </row>
    <row r="76" spans="1:8">
      <c r="A76" s="460">
        <v>88248</v>
      </c>
      <c r="B76" s="421" t="s">
        <v>993</v>
      </c>
      <c r="C76" s="267" t="s">
        <v>2019</v>
      </c>
      <c r="D76" s="268"/>
      <c r="E76" s="269" t="s">
        <v>1034</v>
      </c>
      <c r="F76" s="461">
        <v>6.0000000000000001E-3</v>
      </c>
      <c r="G76" s="462">
        <v>11.31</v>
      </c>
      <c r="H76" s="362">
        <f>ROUND(F76*G76,2)</f>
        <v>7.0000000000000007E-2</v>
      </c>
    </row>
    <row r="77" spans="1:8">
      <c r="A77" s="460">
        <v>88267</v>
      </c>
      <c r="B77" s="421" t="s">
        <v>995</v>
      </c>
      <c r="C77" s="267" t="s">
        <v>2020</v>
      </c>
      <c r="D77" s="268"/>
      <c r="E77" s="269" t="s">
        <v>1034</v>
      </c>
      <c r="F77" s="291">
        <v>3.0000000000000001E-3</v>
      </c>
      <c r="G77" s="463">
        <v>13.77</v>
      </c>
      <c r="H77" s="362">
        <f>ROUND(F77*G77,2)</f>
        <v>0.04</v>
      </c>
    </row>
    <row r="78" spans="1:8">
      <c r="A78" s="464">
        <v>88316</v>
      </c>
      <c r="B78" s="421" t="s">
        <v>997</v>
      </c>
      <c r="C78" s="267" t="s">
        <v>1035</v>
      </c>
      <c r="D78" s="268"/>
      <c r="E78" s="269" t="s">
        <v>1034</v>
      </c>
      <c r="F78" s="292">
        <v>1.7999999999999999E-2</v>
      </c>
      <c r="G78" s="465">
        <v>11.02</v>
      </c>
      <c r="H78" s="362">
        <f>ROUND(F78*G78,2)</f>
        <v>0.2</v>
      </c>
    </row>
    <row r="79" spans="1:8">
      <c r="A79" s="958" t="s">
        <v>992</v>
      </c>
      <c r="B79" s="959"/>
      <c r="C79" s="959"/>
      <c r="D79" s="959"/>
      <c r="E79" s="959"/>
      <c r="F79" s="959"/>
      <c r="G79" s="959"/>
      <c r="H79" s="960"/>
    </row>
    <row r="80" spans="1:8">
      <c r="A80" s="255">
        <v>25932</v>
      </c>
      <c r="B80" s="466" t="s">
        <v>1017</v>
      </c>
      <c r="C80" s="865" t="s">
        <v>1147</v>
      </c>
      <c r="D80" s="864"/>
      <c r="E80" s="256" t="s">
        <v>1034</v>
      </c>
      <c r="F80" s="467">
        <v>1E-3</v>
      </c>
      <c r="G80" s="264">
        <v>23.125</v>
      </c>
      <c r="H80" s="362">
        <f>ROUND(F80*G80,2)</f>
        <v>0.02</v>
      </c>
    </row>
    <row r="81" spans="1:8" ht="15.75" thickBot="1">
      <c r="A81" s="468"/>
      <c r="B81" s="469"/>
      <c r="C81" s="470"/>
      <c r="D81" s="471"/>
      <c r="E81" s="472"/>
      <c r="F81" s="473"/>
      <c r="G81" s="474"/>
      <c r="H81" s="475"/>
    </row>
    <row r="82" spans="1:8" ht="9" customHeight="1" thickBot="1">
      <c r="A82" s="432"/>
      <c r="B82" s="432"/>
      <c r="C82" s="432"/>
      <c r="D82" s="432"/>
      <c r="E82" s="432"/>
      <c r="F82" s="433"/>
      <c r="G82" s="432"/>
      <c r="H82" s="432"/>
    </row>
    <row r="83" spans="1:8">
      <c r="A83" s="753" t="s">
        <v>970</v>
      </c>
      <c r="B83" s="754"/>
      <c r="C83" s="754"/>
      <c r="D83" s="754"/>
      <c r="E83" s="754"/>
      <c r="F83" s="754"/>
      <c r="G83" s="754"/>
      <c r="H83" s="369">
        <f>SUM(H76:H80)</f>
        <v>0.33000000000000007</v>
      </c>
    </row>
    <row r="84" spans="1:8">
      <c r="A84" s="755" t="s">
        <v>969</v>
      </c>
      <c r="B84" s="756"/>
      <c r="C84" s="756"/>
      <c r="D84" s="756"/>
      <c r="E84" s="756"/>
      <c r="F84" s="756"/>
      <c r="G84" s="756"/>
      <c r="H84" s="370">
        <f>H85-H83</f>
        <v>8.2500000000000018E-2</v>
      </c>
    </row>
    <row r="85" spans="1:8" ht="15.75" thickBot="1">
      <c r="A85" s="757" t="s">
        <v>968</v>
      </c>
      <c r="B85" s="758"/>
      <c r="C85" s="758"/>
      <c r="D85" s="758"/>
      <c r="E85" s="758"/>
      <c r="F85" s="758"/>
      <c r="G85" s="758"/>
      <c r="H85" s="371">
        <f>H83*1.25</f>
        <v>0.41250000000000009</v>
      </c>
    </row>
    <row r="86" spans="1:8" ht="15.75" thickBot="1">
      <c r="A86" s="287"/>
      <c r="B86" s="287"/>
      <c r="C86" s="287"/>
      <c r="D86" s="287"/>
      <c r="E86" s="287"/>
      <c r="F86" s="287"/>
      <c r="G86" s="287"/>
      <c r="H86" s="434"/>
    </row>
    <row r="87" spans="1:8">
      <c r="A87" s="81" t="s">
        <v>1592</v>
      </c>
      <c r="B87" s="783" t="s">
        <v>1031</v>
      </c>
      <c r="C87" s="784"/>
      <c r="D87" s="784"/>
      <c r="E87" s="784"/>
      <c r="F87" s="784"/>
      <c r="G87" s="785"/>
      <c r="H87" s="336" t="s">
        <v>16</v>
      </c>
    </row>
    <row r="88" spans="1:8" ht="23.25" thickBot="1">
      <c r="A88" s="84" t="s">
        <v>989</v>
      </c>
      <c r="B88" s="130" t="s">
        <v>14</v>
      </c>
      <c r="C88" s="795" t="s">
        <v>15</v>
      </c>
      <c r="D88" s="795"/>
      <c r="E88" s="131" t="s">
        <v>16</v>
      </c>
      <c r="F88" s="131" t="s">
        <v>17</v>
      </c>
      <c r="G88" s="131" t="s">
        <v>18</v>
      </c>
      <c r="H88" s="337" t="s">
        <v>19</v>
      </c>
    </row>
    <row r="89" spans="1:8">
      <c r="A89" s="961" t="s">
        <v>1032</v>
      </c>
      <c r="B89" s="962"/>
      <c r="C89" s="962"/>
      <c r="D89" s="962"/>
      <c r="E89" s="962"/>
      <c r="F89" s="963"/>
      <c r="G89" s="962"/>
      <c r="H89" s="964"/>
    </row>
    <row r="90" spans="1:8">
      <c r="A90" s="142">
        <v>88309</v>
      </c>
      <c r="B90" s="476" t="s">
        <v>993</v>
      </c>
      <c r="C90" s="845" t="s">
        <v>1033</v>
      </c>
      <c r="D90" s="846"/>
      <c r="E90" s="144" t="s">
        <v>1034</v>
      </c>
      <c r="F90" s="477">
        <v>1.1000000000000001</v>
      </c>
      <c r="G90" s="478">
        <v>13.77</v>
      </c>
      <c r="H90" s="479">
        <f>ROUND(F90*G90,2)</f>
        <v>15.15</v>
      </c>
    </row>
    <row r="91" spans="1:8">
      <c r="A91" s="146">
        <v>88316</v>
      </c>
      <c r="B91" s="476" t="s">
        <v>993</v>
      </c>
      <c r="C91" s="844" t="s">
        <v>1035</v>
      </c>
      <c r="D91" s="844"/>
      <c r="E91" s="147" t="s">
        <v>1034</v>
      </c>
      <c r="F91" s="477">
        <v>1.1000000000000001</v>
      </c>
      <c r="G91" s="480">
        <v>11.02</v>
      </c>
      <c r="H91" s="479">
        <f>ROUND(F91*G91,2)</f>
        <v>12.12</v>
      </c>
    </row>
    <row r="92" spans="1:8">
      <c r="A92" s="873" t="s">
        <v>1016</v>
      </c>
      <c r="B92" s="965"/>
      <c r="C92" s="874"/>
      <c r="D92" s="874"/>
      <c r="E92" s="874"/>
      <c r="F92" s="874"/>
      <c r="G92" s="965"/>
      <c r="H92" s="875"/>
    </row>
    <row r="93" spans="1:8">
      <c r="A93" s="481" t="s">
        <v>138</v>
      </c>
      <c r="B93" s="482" t="s">
        <v>1017</v>
      </c>
      <c r="C93" s="966" t="s">
        <v>1036</v>
      </c>
      <c r="D93" s="967"/>
      <c r="E93" s="228" t="s">
        <v>16</v>
      </c>
      <c r="F93" s="483">
        <v>1</v>
      </c>
      <c r="G93" s="484">
        <v>450</v>
      </c>
      <c r="H93" s="485">
        <f>ROUND(F93*G93,2)</f>
        <v>450</v>
      </c>
    </row>
    <row r="94" spans="1:8">
      <c r="A94" s="149">
        <v>73551</v>
      </c>
      <c r="B94" s="476" t="s">
        <v>1020</v>
      </c>
      <c r="C94" s="150" t="s">
        <v>1037</v>
      </c>
      <c r="D94" s="151"/>
      <c r="E94" s="144" t="s">
        <v>1038</v>
      </c>
      <c r="F94" s="477">
        <v>0.05</v>
      </c>
      <c r="G94" s="361">
        <v>424.13</v>
      </c>
      <c r="H94" s="486">
        <f>ROUND(F94*G94,2)</f>
        <v>21.21</v>
      </c>
    </row>
    <row r="95" spans="1:8">
      <c r="A95" s="149"/>
      <c r="B95" s="487"/>
      <c r="C95" s="968"/>
      <c r="D95" s="969"/>
      <c r="E95" s="144"/>
      <c r="F95" s="477"/>
      <c r="G95" s="488"/>
      <c r="H95" s="486"/>
    </row>
    <row r="96" spans="1:8" ht="15.75" thickBot="1">
      <c r="A96" s="195"/>
      <c r="B96" s="489"/>
      <c r="C96" s="876"/>
      <c r="D96" s="876"/>
      <c r="E96" s="196"/>
      <c r="F96" s="196"/>
      <c r="G96" s="490"/>
      <c r="H96" s="491"/>
    </row>
    <row r="97" spans="1:8" ht="9" customHeight="1" thickBot="1">
      <c r="A97" s="432"/>
      <c r="B97" s="432"/>
      <c r="C97" s="432"/>
      <c r="D97" s="432"/>
      <c r="E97" s="432"/>
      <c r="F97" s="433"/>
      <c r="G97" s="432"/>
      <c r="H97" s="432"/>
    </row>
    <row r="98" spans="1:8">
      <c r="A98" s="753" t="s">
        <v>970</v>
      </c>
      <c r="B98" s="754"/>
      <c r="C98" s="754"/>
      <c r="D98" s="754"/>
      <c r="E98" s="754"/>
      <c r="F98" s="754"/>
      <c r="G98" s="754"/>
      <c r="H98" s="369">
        <f>SUM(H90:H95)</f>
        <v>498.47999999999996</v>
      </c>
    </row>
    <row r="99" spans="1:8">
      <c r="A99" s="755" t="s">
        <v>969</v>
      </c>
      <c r="B99" s="756"/>
      <c r="C99" s="756"/>
      <c r="D99" s="756"/>
      <c r="E99" s="756"/>
      <c r="F99" s="756"/>
      <c r="G99" s="756"/>
      <c r="H99" s="370">
        <f>H100-H98</f>
        <v>124.61999999999995</v>
      </c>
    </row>
    <row r="100" spans="1:8" ht="15.75" thickBot="1">
      <c r="A100" s="757" t="s">
        <v>968</v>
      </c>
      <c r="B100" s="758"/>
      <c r="C100" s="758"/>
      <c r="D100" s="758"/>
      <c r="E100" s="758"/>
      <c r="F100" s="758"/>
      <c r="G100" s="758"/>
      <c r="H100" s="371">
        <f>H98*1.25</f>
        <v>623.09999999999991</v>
      </c>
    </row>
    <row r="101" spans="1:8" ht="15.75" thickBot="1">
      <c r="A101" s="79"/>
      <c r="B101" s="492"/>
      <c r="C101" s="492"/>
      <c r="D101" s="492"/>
      <c r="E101" s="493"/>
      <c r="F101" s="493"/>
      <c r="G101" s="493"/>
      <c r="H101" s="493"/>
    </row>
    <row r="102" spans="1:8">
      <c r="A102" s="81" t="s">
        <v>83</v>
      </c>
      <c r="B102" s="783" t="s">
        <v>2021</v>
      </c>
      <c r="C102" s="784"/>
      <c r="D102" s="784"/>
      <c r="E102" s="784"/>
      <c r="F102" s="784"/>
      <c r="G102" s="785"/>
      <c r="H102" s="336" t="s">
        <v>16</v>
      </c>
    </row>
    <row r="103" spans="1:8" ht="23.25" thickBot="1">
      <c r="A103" s="84" t="s">
        <v>989</v>
      </c>
      <c r="B103" s="130" t="s">
        <v>14</v>
      </c>
      <c r="C103" s="795" t="s">
        <v>15</v>
      </c>
      <c r="D103" s="795"/>
      <c r="E103" s="131" t="s">
        <v>16</v>
      </c>
      <c r="F103" s="131" t="s">
        <v>17</v>
      </c>
      <c r="G103" s="131" t="s">
        <v>18</v>
      </c>
      <c r="H103" s="337" t="s">
        <v>19</v>
      </c>
    </row>
    <row r="104" spans="1:8">
      <c r="A104" s="970" t="s">
        <v>1032</v>
      </c>
      <c r="B104" s="971"/>
      <c r="C104" s="971"/>
      <c r="D104" s="971"/>
      <c r="E104" s="971"/>
      <c r="F104" s="971"/>
      <c r="G104" s="971"/>
      <c r="H104" s="972"/>
    </row>
    <row r="105" spans="1:8">
      <c r="A105" s="89">
        <v>88316</v>
      </c>
      <c r="B105" s="494" t="s">
        <v>993</v>
      </c>
      <c r="C105" s="799" t="s">
        <v>1035</v>
      </c>
      <c r="D105" s="799"/>
      <c r="E105" s="91" t="s">
        <v>1034</v>
      </c>
      <c r="F105" s="161">
        <v>0.1</v>
      </c>
      <c r="G105" s="361">
        <v>11.02</v>
      </c>
      <c r="H105" s="362">
        <f>ROUND(F105*G105,2)</f>
        <v>1.1000000000000001</v>
      </c>
    </row>
    <row r="106" spans="1:8">
      <c r="A106" s="495">
        <v>88309</v>
      </c>
      <c r="B106" s="494" t="s">
        <v>995</v>
      </c>
      <c r="C106" s="885" t="s">
        <v>1033</v>
      </c>
      <c r="D106" s="885"/>
      <c r="E106" s="160" t="s">
        <v>1034</v>
      </c>
      <c r="F106" s="161">
        <v>0.1</v>
      </c>
      <c r="G106" s="361">
        <v>13.77</v>
      </c>
      <c r="H106" s="496">
        <f>ROUND(F106*G106,2)</f>
        <v>1.38</v>
      </c>
    </row>
    <row r="107" spans="1:8">
      <c r="A107" s="949" t="s">
        <v>1016</v>
      </c>
      <c r="B107" s="950"/>
      <c r="C107" s="950"/>
      <c r="D107" s="950"/>
      <c r="E107" s="950"/>
      <c r="F107" s="950"/>
      <c r="G107" s="950"/>
      <c r="H107" s="951"/>
    </row>
    <row r="108" spans="1:8">
      <c r="A108" s="89">
        <v>7696</v>
      </c>
      <c r="B108" s="494" t="s">
        <v>1017</v>
      </c>
      <c r="C108" s="793" t="s">
        <v>2022</v>
      </c>
      <c r="D108" s="794"/>
      <c r="E108" s="91" t="s">
        <v>958</v>
      </c>
      <c r="F108" s="161">
        <v>3.7</v>
      </c>
      <c r="G108" s="264">
        <v>36.229999999999997</v>
      </c>
      <c r="H108" s="362">
        <f>ROUND(F108*G108,2)</f>
        <v>134.05000000000001</v>
      </c>
    </row>
    <row r="109" spans="1:8">
      <c r="A109" s="873" t="s">
        <v>992</v>
      </c>
      <c r="B109" s="874"/>
      <c r="C109" s="874"/>
      <c r="D109" s="874"/>
      <c r="E109" s="874"/>
      <c r="F109" s="874"/>
      <c r="G109" s="874"/>
      <c r="H109" s="875"/>
    </row>
    <row r="110" spans="1:8">
      <c r="A110" s="89" t="s">
        <v>294</v>
      </c>
      <c r="B110" s="494" t="s">
        <v>1066</v>
      </c>
      <c r="C110" s="799" t="s">
        <v>1049</v>
      </c>
      <c r="D110" s="799"/>
      <c r="E110" s="91" t="s">
        <v>1003</v>
      </c>
      <c r="F110" s="159">
        <f>0.35*0.55*0.5*2</f>
        <v>0.1925</v>
      </c>
      <c r="G110" s="361">
        <v>22.04</v>
      </c>
      <c r="H110" s="362">
        <f>ROUND(F110*G110,2)</f>
        <v>4.24</v>
      </c>
    </row>
    <row r="111" spans="1:8">
      <c r="A111" s="495" t="s">
        <v>190</v>
      </c>
      <c r="B111" s="494" t="s">
        <v>1684</v>
      </c>
      <c r="C111" s="885" t="s">
        <v>1050</v>
      </c>
      <c r="D111" s="885"/>
      <c r="E111" s="160" t="s">
        <v>1003</v>
      </c>
      <c r="F111" s="161">
        <f>((0.15*0.35*2.55)+(0.35*0.55*0.5))*2</f>
        <v>0.46024999999999999</v>
      </c>
      <c r="G111" s="361">
        <f>H554</f>
        <v>1576.6600000000003</v>
      </c>
      <c r="H111" s="496">
        <f>ROUND(F111*G111,2)</f>
        <v>725.66</v>
      </c>
    </row>
    <row r="112" spans="1:8">
      <c r="A112" s="89">
        <v>88488</v>
      </c>
      <c r="B112" s="494" t="s">
        <v>1685</v>
      </c>
      <c r="C112" s="799" t="s">
        <v>2023</v>
      </c>
      <c r="D112" s="799"/>
      <c r="E112" s="91" t="s">
        <v>959</v>
      </c>
      <c r="F112" s="159">
        <f>(0.15*0.35)+5.1</f>
        <v>5.1524999999999999</v>
      </c>
      <c r="G112" s="484">
        <v>9.34</v>
      </c>
      <c r="H112" s="362">
        <f>ROUND(F112*G112,2)</f>
        <v>48.12</v>
      </c>
    </row>
    <row r="113" spans="1:8">
      <c r="A113" s="89" t="s">
        <v>2024</v>
      </c>
      <c r="B113" s="494" t="s">
        <v>2025</v>
      </c>
      <c r="C113" s="799" t="s">
        <v>2026</v>
      </c>
      <c r="D113" s="799"/>
      <c r="E113" s="91" t="s">
        <v>959</v>
      </c>
      <c r="F113" s="159">
        <f>2*3.14*0.025*3.7</f>
        <v>0.58090000000000008</v>
      </c>
      <c r="G113" s="361">
        <v>23.25</v>
      </c>
      <c r="H113" s="362">
        <f>ROUND(F113*G113,2)</f>
        <v>13.51</v>
      </c>
    </row>
    <row r="114" spans="1:8" ht="15.75" thickBot="1">
      <c r="A114" s="165"/>
      <c r="B114" s="497"/>
      <c r="C114" s="886"/>
      <c r="D114" s="886"/>
      <c r="E114" s="167"/>
      <c r="F114" s="168"/>
      <c r="G114" s="168"/>
      <c r="H114" s="498"/>
    </row>
    <row r="115" spans="1:8" ht="9" customHeight="1" thickBot="1">
      <c r="A115" s="432"/>
      <c r="B115" s="432"/>
      <c r="C115" s="432"/>
      <c r="D115" s="432"/>
      <c r="E115" s="432"/>
      <c r="F115" s="433"/>
      <c r="G115" s="432"/>
      <c r="H115" s="432"/>
    </row>
    <row r="116" spans="1:8">
      <c r="A116" s="753" t="s">
        <v>970</v>
      </c>
      <c r="B116" s="754"/>
      <c r="C116" s="754"/>
      <c r="D116" s="754"/>
      <c r="E116" s="754"/>
      <c r="F116" s="754"/>
      <c r="G116" s="754"/>
      <c r="H116" s="369">
        <f>SUM(H105:H113)</f>
        <v>928.06</v>
      </c>
    </row>
    <row r="117" spans="1:8">
      <c r="A117" s="755" t="s">
        <v>969</v>
      </c>
      <c r="B117" s="756"/>
      <c r="C117" s="756"/>
      <c r="D117" s="756"/>
      <c r="E117" s="756"/>
      <c r="F117" s="756"/>
      <c r="G117" s="756"/>
      <c r="H117" s="370">
        <f>H118-H116</f>
        <v>232.01499999999987</v>
      </c>
    </row>
    <row r="118" spans="1:8" ht="15.75" thickBot="1">
      <c r="A118" s="757" t="s">
        <v>968</v>
      </c>
      <c r="B118" s="758"/>
      <c r="C118" s="758"/>
      <c r="D118" s="758"/>
      <c r="E118" s="758"/>
      <c r="F118" s="758"/>
      <c r="G118" s="758"/>
      <c r="H118" s="371">
        <f>H116*1.25</f>
        <v>1160.0749999999998</v>
      </c>
    </row>
    <row r="119" spans="1:8" ht="15.75" thickBot="1">
      <c r="A119" s="287"/>
      <c r="B119" s="287"/>
      <c r="C119" s="287"/>
      <c r="D119" s="287"/>
      <c r="E119" s="287"/>
      <c r="F119" s="287"/>
      <c r="G119" s="287"/>
      <c r="H119" s="434"/>
    </row>
    <row r="120" spans="1:8">
      <c r="A120" s="81" t="s">
        <v>161</v>
      </c>
      <c r="B120" s="783" t="s">
        <v>2027</v>
      </c>
      <c r="C120" s="784"/>
      <c r="D120" s="784"/>
      <c r="E120" s="784"/>
      <c r="F120" s="784"/>
      <c r="G120" s="785"/>
      <c r="H120" s="336" t="s">
        <v>16</v>
      </c>
    </row>
    <row r="121" spans="1:8" ht="23.25" thickBot="1">
      <c r="A121" s="84" t="s">
        <v>989</v>
      </c>
      <c r="B121" s="130" t="s">
        <v>14</v>
      </c>
      <c r="C121" s="795" t="s">
        <v>15</v>
      </c>
      <c r="D121" s="795"/>
      <c r="E121" s="131" t="s">
        <v>16</v>
      </c>
      <c r="F121" s="131" t="s">
        <v>17</v>
      </c>
      <c r="G121" s="131" t="s">
        <v>18</v>
      </c>
      <c r="H121" s="337" t="s">
        <v>19</v>
      </c>
    </row>
    <row r="122" spans="1:8">
      <c r="A122" s="873" t="s">
        <v>992</v>
      </c>
      <c r="B122" s="874"/>
      <c r="C122" s="874"/>
      <c r="D122" s="874"/>
      <c r="E122" s="874"/>
      <c r="F122" s="874"/>
      <c r="G122" s="874"/>
      <c r="H122" s="875"/>
    </row>
    <row r="123" spans="1:8">
      <c r="A123" s="89" t="s">
        <v>294</v>
      </c>
      <c r="B123" s="494" t="s">
        <v>993</v>
      </c>
      <c r="C123" s="799" t="s">
        <v>1049</v>
      </c>
      <c r="D123" s="799"/>
      <c r="E123" s="91" t="s">
        <v>1003</v>
      </c>
      <c r="F123" s="159">
        <f>(0.55*0.35*0.5*2)+(0.7*0.35*0.5*2)</f>
        <v>0.4375</v>
      </c>
      <c r="G123" s="264">
        <v>22.04</v>
      </c>
      <c r="H123" s="499">
        <f>ROUND(F123*G123,2)</f>
        <v>9.64</v>
      </c>
    </row>
    <row r="124" spans="1:8">
      <c r="A124" s="495" t="s">
        <v>190</v>
      </c>
      <c r="B124" s="494" t="s">
        <v>995</v>
      </c>
      <c r="C124" s="885" t="s">
        <v>2028</v>
      </c>
      <c r="D124" s="885"/>
      <c r="E124" s="160" t="s">
        <v>1003</v>
      </c>
      <c r="F124" s="161">
        <f>(0.15*0.35*2.5*2)+(0.5*2.5*0.1)</f>
        <v>0.38750000000000001</v>
      </c>
      <c r="G124" s="264">
        <f>H554</f>
        <v>1576.6600000000003</v>
      </c>
      <c r="H124" s="500">
        <f>ROUND(F124*G124,2)</f>
        <v>610.96</v>
      </c>
    </row>
    <row r="125" spans="1:8">
      <c r="A125" s="495">
        <v>88488</v>
      </c>
      <c r="B125" s="494" t="s">
        <v>997</v>
      </c>
      <c r="C125" s="799" t="s">
        <v>2023</v>
      </c>
      <c r="D125" s="799"/>
      <c r="E125" s="160" t="s">
        <v>1003</v>
      </c>
      <c r="F125" s="161">
        <f>(0.15+0.15+0.35+0.35)*2.5*2+(0.5+0.5+0.1+0.1)*2.5</f>
        <v>8</v>
      </c>
      <c r="G125" s="226">
        <v>9.34</v>
      </c>
      <c r="H125" s="500">
        <f>ROUND(F125*G125,2)</f>
        <v>74.72</v>
      </c>
    </row>
    <row r="126" spans="1:8" ht="15.75" thickBot="1">
      <c r="A126" s="165"/>
      <c r="B126" s="497"/>
      <c r="C126" s="886"/>
      <c r="D126" s="886"/>
      <c r="E126" s="167"/>
      <c r="F126" s="168"/>
      <c r="G126" s="168"/>
      <c r="H126" s="498"/>
    </row>
    <row r="127" spans="1:8" ht="9" customHeight="1" thickBot="1">
      <c r="A127" s="432"/>
      <c r="B127" s="432"/>
      <c r="C127" s="432"/>
      <c r="D127" s="432"/>
      <c r="E127" s="432"/>
      <c r="F127" s="433"/>
      <c r="G127" s="432"/>
      <c r="H127" s="432"/>
    </row>
    <row r="128" spans="1:8">
      <c r="A128" s="753" t="s">
        <v>970</v>
      </c>
      <c r="B128" s="754"/>
      <c r="C128" s="754"/>
      <c r="D128" s="754"/>
      <c r="E128" s="754"/>
      <c r="F128" s="754"/>
      <c r="G128" s="754"/>
      <c r="H128" s="369">
        <f>SUM(H123:H125)</f>
        <v>695.32</v>
      </c>
    </row>
    <row r="129" spans="1:8">
      <c r="A129" s="755" t="s">
        <v>969</v>
      </c>
      <c r="B129" s="756"/>
      <c r="C129" s="756"/>
      <c r="D129" s="756"/>
      <c r="E129" s="756"/>
      <c r="F129" s="756"/>
      <c r="G129" s="756"/>
      <c r="H129" s="370">
        <f>H130-H128</f>
        <v>173.83000000000004</v>
      </c>
    </row>
    <row r="130" spans="1:8" ht="15.75" thickBot="1">
      <c r="A130" s="757" t="s">
        <v>968</v>
      </c>
      <c r="B130" s="758"/>
      <c r="C130" s="758"/>
      <c r="D130" s="758"/>
      <c r="E130" s="758"/>
      <c r="F130" s="758"/>
      <c r="G130" s="758"/>
      <c r="H130" s="371">
        <f>H128*1.25</f>
        <v>869.15000000000009</v>
      </c>
    </row>
    <row r="131" spans="1:8" ht="15.75" thickBot="1">
      <c r="A131" s="117"/>
      <c r="B131" s="117"/>
      <c r="C131" s="117"/>
      <c r="D131" s="117"/>
      <c r="E131" s="117"/>
      <c r="F131" s="117"/>
      <c r="G131" s="117"/>
      <c r="H131" s="501"/>
    </row>
    <row r="132" spans="1:8">
      <c r="A132" s="81" t="s">
        <v>1597</v>
      </c>
      <c r="B132" s="783" t="s">
        <v>2029</v>
      </c>
      <c r="C132" s="784"/>
      <c r="D132" s="784"/>
      <c r="E132" s="784"/>
      <c r="F132" s="784"/>
      <c r="G132" s="785"/>
      <c r="H132" s="336" t="s">
        <v>16</v>
      </c>
    </row>
    <row r="133" spans="1:8" ht="23.25" thickBot="1">
      <c r="A133" s="84" t="s">
        <v>989</v>
      </c>
      <c r="B133" s="130" t="s">
        <v>14</v>
      </c>
      <c r="C133" s="795" t="s">
        <v>15</v>
      </c>
      <c r="D133" s="795"/>
      <c r="E133" s="131" t="s">
        <v>16</v>
      </c>
      <c r="F133" s="131" t="s">
        <v>17</v>
      </c>
      <c r="G133" s="131" t="s">
        <v>18</v>
      </c>
      <c r="H133" s="337" t="s">
        <v>19</v>
      </c>
    </row>
    <row r="134" spans="1:8">
      <c r="A134" s="970" t="s">
        <v>1032</v>
      </c>
      <c r="B134" s="971"/>
      <c r="C134" s="971"/>
      <c r="D134" s="971"/>
      <c r="E134" s="971"/>
      <c r="F134" s="971"/>
      <c r="G134" s="971"/>
      <c r="H134" s="972"/>
    </row>
    <row r="135" spans="1:8">
      <c r="A135" s="89">
        <v>88316</v>
      </c>
      <c r="B135" s="494" t="s">
        <v>993</v>
      </c>
      <c r="C135" s="799" t="s">
        <v>1035</v>
      </c>
      <c r="D135" s="799"/>
      <c r="E135" s="91" t="s">
        <v>1034</v>
      </c>
      <c r="F135" s="161">
        <v>0.1</v>
      </c>
      <c r="G135" s="361">
        <v>11.02</v>
      </c>
      <c r="H135" s="362">
        <f>ROUND(F135*G135,2)</f>
        <v>1.1000000000000001</v>
      </c>
    </row>
    <row r="136" spans="1:8">
      <c r="A136" s="495">
        <v>88309</v>
      </c>
      <c r="B136" s="494" t="s">
        <v>995</v>
      </c>
      <c r="C136" s="885" t="s">
        <v>1033</v>
      </c>
      <c r="D136" s="885"/>
      <c r="E136" s="160" t="s">
        <v>1034</v>
      </c>
      <c r="F136" s="161">
        <v>0.1</v>
      </c>
      <c r="G136" s="361">
        <v>13.77</v>
      </c>
      <c r="H136" s="496">
        <f>ROUND(F136*G136,2)</f>
        <v>1.38</v>
      </c>
    </row>
    <row r="137" spans="1:8">
      <c r="A137" s="949" t="s">
        <v>1016</v>
      </c>
      <c r="B137" s="950"/>
      <c r="C137" s="950"/>
      <c r="D137" s="950"/>
      <c r="E137" s="950"/>
      <c r="F137" s="950"/>
      <c r="G137" s="950"/>
      <c r="H137" s="951"/>
    </row>
    <row r="138" spans="1:8">
      <c r="A138" s="89">
        <v>3993</v>
      </c>
      <c r="B138" s="494" t="s">
        <v>1017</v>
      </c>
      <c r="C138" s="799" t="s">
        <v>2030</v>
      </c>
      <c r="D138" s="799"/>
      <c r="E138" s="91" t="s">
        <v>959</v>
      </c>
      <c r="F138" s="159">
        <f>0.35*1.15</f>
        <v>0.40249999999999997</v>
      </c>
      <c r="G138" s="361">
        <v>50</v>
      </c>
      <c r="H138" s="362">
        <f>ROUND(F138*G138,2)</f>
        <v>20.13</v>
      </c>
    </row>
    <row r="139" spans="1:8">
      <c r="A139" s="89">
        <v>7696</v>
      </c>
      <c r="B139" s="494" t="s">
        <v>1020</v>
      </c>
      <c r="C139" s="793" t="s">
        <v>2022</v>
      </c>
      <c r="D139" s="794"/>
      <c r="E139" s="91" t="s">
        <v>958</v>
      </c>
      <c r="F139" s="161">
        <v>1</v>
      </c>
      <c r="G139" s="264">
        <v>36.229999999999997</v>
      </c>
      <c r="H139" s="362">
        <f>ROUND(F139*G139,2)</f>
        <v>36.229999999999997</v>
      </c>
    </row>
    <row r="140" spans="1:8">
      <c r="A140" s="873" t="s">
        <v>992</v>
      </c>
      <c r="B140" s="874"/>
      <c r="C140" s="874"/>
      <c r="D140" s="874"/>
      <c r="E140" s="874"/>
      <c r="F140" s="874"/>
      <c r="G140" s="874"/>
      <c r="H140" s="875"/>
    </row>
    <row r="141" spans="1:8">
      <c r="A141" s="89" t="s">
        <v>294</v>
      </c>
      <c r="B141" s="494" t="s">
        <v>1066</v>
      </c>
      <c r="C141" s="799" t="s">
        <v>1049</v>
      </c>
      <c r="D141" s="799"/>
      <c r="E141" s="91" t="s">
        <v>1003</v>
      </c>
      <c r="F141" s="159">
        <f>0.9*0.4*0.5*2</f>
        <v>0.36000000000000004</v>
      </c>
      <c r="G141" s="361">
        <v>22.04</v>
      </c>
      <c r="H141" s="362">
        <f>ROUND(F141*G141,2)</f>
        <v>7.93</v>
      </c>
    </row>
    <row r="142" spans="1:8">
      <c r="A142" s="495" t="s">
        <v>190</v>
      </c>
      <c r="B142" s="494" t="s">
        <v>1684</v>
      </c>
      <c r="C142" s="885" t="s">
        <v>1050</v>
      </c>
      <c r="D142" s="885"/>
      <c r="E142" s="160" t="s">
        <v>1003</v>
      </c>
      <c r="F142" s="159">
        <f>(0.7*1.8*0.12)+(0.7*0.45*0.12)+(0.1*0.2*0.5*2)+(0.9*0.4*0.5*2)</f>
        <v>0.56900000000000006</v>
      </c>
      <c r="G142" s="361">
        <f>H554</f>
        <v>1576.6600000000003</v>
      </c>
      <c r="H142" s="496">
        <f>ROUND(F142*G142,2)</f>
        <v>897.12</v>
      </c>
    </row>
    <row r="143" spans="1:8">
      <c r="A143" s="89">
        <v>88488</v>
      </c>
      <c r="B143" s="494" t="s">
        <v>1685</v>
      </c>
      <c r="C143" s="799" t="s">
        <v>2023</v>
      </c>
      <c r="D143" s="799"/>
      <c r="E143" s="91" t="s">
        <v>959</v>
      </c>
      <c r="F143" s="159">
        <f>(0.7+0.7+0.12+0.12)*2.15+(0.1+0.1+0.2+0.2)*0.5*2</f>
        <v>4.1260000000000003</v>
      </c>
      <c r="G143" s="484">
        <v>9.34</v>
      </c>
      <c r="H143" s="362">
        <f>ROUND(F143*G143,2)</f>
        <v>38.54</v>
      </c>
    </row>
    <row r="144" spans="1:8">
      <c r="A144" s="89" t="s">
        <v>2024</v>
      </c>
      <c r="B144" s="494" t="s">
        <v>2025</v>
      </c>
      <c r="C144" s="799" t="s">
        <v>2026</v>
      </c>
      <c r="D144" s="799"/>
      <c r="E144" s="91" t="s">
        <v>959</v>
      </c>
      <c r="F144" s="159">
        <f>2*3.14*0.025*1</f>
        <v>0.15700000000000003</v>
      </c>
      <c r="G144" s="361">
        <v>23.25</v>
      </c>
      <c r="H144" s="362">
        <f>ROUND(F144*G144,2)</f>
        <v>3.65</v>
      </c>
    </row>
    <row r="145" spans="1:8">
      <c r="A145" s="495">
        <v>6081</v>
      </c>
      <c r="B145" s="494" t="s">
        <v>2031</v>
      </c>
      <c r="C145" s="885" t="s">
        <v>2032</v>
      </c>
      <c r="D145" s="885"/>
      <c r="E145" s="160" t="s">
        <v>959</v>
      </c>
      <c r="F145" s="159">
        <f>0.35*1.15</f>
        <v>0.40249999999999997</v>
      </c>
      <c r="G145" s="361">
        <v>14.42</v>
      </c>
      <c r="H145" s="496">
        <f>ROUND(F145*G145,2)</f>
        <v>5.8</v>
      </c>
    </row>
    <row r="146" spans="1:8" ht="15.75" thickBot="1">
      <c r="A146" s="165"/>
      <c r="B146" s="497"/>
      <c r="C146" s="886"/>
      <c r="D146" s="886"/>
      <c r="E146" s="167"/>
      <c r="F146" s="168"/>
      <c r="G146" s="168"/>
      <c r="H146" s="498"/>
    </row>
    <row r="147" spans="1:8" ht="9" customHeight="1" thickBot="1">
      <c r="A147" s="432"/>
      <c r="B147" s="432"/>
      <c r="C147" s="432"/>
      <c r="D147" s="432"/>
      <c r="E147" s="432"/>
      <c r="F147" s="433"/>
      <c r="G147" s="432"/>
      <c r="H147" s="432"/>
    </row>
    <row r="148" spans="1:8">
      <c r="A148" s="753" t="s">
        <v>970</v>
      </c>
      <c r="B148" s="754"/>
      <c r="C148" s="754"/>
      <c r="D148" s="754"/>
      <c r="E148" s="754"/>
      <c r="F148" s="754"/>
      <c r="G148" s="754"/>
      <c r="H148" s="369">
        <f>SUM(H135:H145)</f>
        <v>1011.8799999999999</v>
      </c>
    </row>
    <row r="149" spans="1:8">
      <c r="A149" s="755" t="s">
        <v>969</v>
      </c>
      <c r="B149" s="756"/>
      <c r="C149" s="756"/>
      <c r="D149" s="756"/>
      <c r="E149" s="756"/>
      <c r="F149" s="756"/>
      <c r="G149" s="756"/>
      <c r="H149" s="370">
        <f>H150-H148</f>
        <v>252.97000000000003</v>
      </c>
    </row>
    <row r="150" spans="1:8" ht="15.75" thickBot="1">
      <c r="A150" s="757" t="s">
        <v>968</v>
      </c>
      <c r="B150" s="758"/>
      <c r="C150" s="758"/>
      <c r="D150" s="758"/>
      <c r="E150" s="758"/>
      <c r="F150" s="758"/>
      <c r="G150" s="758"/>
      <c r="H150" s="371">
        <f>H148*1.25</f>
        <v>1264.8499999999999</v>
      </c>
    </row>
    <row r="151" spans="1:8" ht="15.75" thickBot="1">
      <c r="A151" s="117"/>
      <c r="B151" s="117"/>
      <c r="C151" s="117"/>
      <c r="D151" s="117"/>
      <c r="E151" s="117"/>
      <c r="F151" s="117"/>
      <c r="G151" s="117"/>
      <c r="H151" s="501"/>
    </row>
    <row r="152" spans="1:8">
      <c r="A152" s="81" t="s">
        <v>1599</v>
      </c>
      <c r="B152" s="783" t="s">
        <v>2033</v>
      </c>
      <c r="C152" s="784"/>
      <c r="D152" s="784"/>
      <c r="E152" s="784"/>
      <c r="F152" s="784"/>
      <c r="G152" s="785"/>
      <c r="H152" s="336" t="s">
        <v>16</v>
      </c>
    </row>
    <row r="153" spans="1:8" ht="23.25" thickBot="1">
      <c r="A153" s="84" t="s">
        <v>989</v>
      </c>
      <c r="B153" s="130" t="s">
        <v>14</v>
      </c>
      <c r="C153" s="795" t="s">
        <v>15</v>
      </c>
      <c r="D153" s="795"/>
      <c r="E153" s="131" t="s">
        <v>16</v>
      </c>
      <c r="F153" s="131" t="s">
        <v>17</v>
      </c>
      <c r="G153" s="131" t="s">
        <v>18</v>
      </c>
      <c r="H153" s="337" t="s">
        <v>19</v>
      </c>
    </row>
    <row r="154" spans="1:8">
      <c r="A154" s="970" t="s">
        <v>1032</v>
      </c>
      <c r="B154" s="971"/>
      <c r="C154" s="971"/>
      <c r="D154" s="971"/>
      <c r="E154" s="971"/>
      <c r="F154" s="971"/>
      <c r="G154" s="971"/>
      <c r="H154" s="972"/>
    </row>
    <row r="155" spans="1:8">
      <c r="A155" s="89">
        <v>88316</v>
      </c>
      <c r="B155" s="494" t="s">
        <v>993</v>
      </c>
      <c r="C155" s="799" t="s">
        <v>1035</v>
      </c>
      <c r="D155" s="799"/>
      <c r="E155" s="91" t="s">
        <v>1034</v>
      </c>
      <c r="F155" s="159">
        <v>0.1</v>
      </c>
      <c r="G155" s="361">
        <v>11.02</v>
      </c>
      <c r="H155" s="362">
        <f>ROUND(F155*G155,2)</f>
        <v>1.1000000000000001</v>
      </c>
    </row>
    <row r="156" spans="1:8">
      <c r="A156" s="495">
        <v>88309</v>
      </c>
      <c r="B156" s="494" t="s">
        <v>995</v>
      </c>
      <c r="C156" s="885" t="s">
        <v>1033</v>
      </c>
      <c r="D156" s="885"/>
      <c r="E156" s="160" t="s">
        <v>1034</v>
      </c>
      <c r="F156" s="159">
        <v>0.1</v>
      </c>
      <c r="G156" s="361">
        <v>13.77</v>
      </c>
      <c r="H156" s="496">
        <f>ROUND(F156*G156,2)</f>
        <v>1.38</v>
      </c>
    </row>
    <row r="157" spans="1:8">
      <c r="A157" s="949" t="s">
        <v>1016</v>
      </c>
      <c r="B157" s="950"/>
      <c r="C157" s="950"/>
      <c r="D157" s="950"/>
      <c r="E157" s="950"/>
      <c r="F157" s="950"/>
      <c r="G157" s="950"/>
      <c r="H157" s="951"/>
    </row>
    <row r="158" spans="1:8">
      <c r="A158" s="89">
        <v>7696</v>
      </c>
      <c r="B158" s="494" t="s">
        <v>1017</v>
      </c>
      <c r="C158" s="793" t="s">
        <v>2022</v>
      </c>
      <c r="D158" s="794"/>
      <c r="E158" s="91" t="s">
        <v>958</v>
      </c>
      <c r="F158" s="161">
        <f>(2*3.14*0.18)+(0.15*4)</f>
        <v>1.7303999999999999</v>
      </c>
      <c r="G158" s="264">
        <v>36.229999999999997</v>
      </c>
      <c r="H158" s="362">
        <f>ROUND(F158*G158,2)</f>
        <v>62.69</v>
      </c>
    </row>
    <row r="159" spans="1:8">
      <c r="A159" s="873" t="s">
        <v>992</v>
      </c>
      <c r="B159" s="874"/>
      <c r="C159" s="874"/>
      <c r="D159" s="874"/>
      <c r="E159" s="874"/>
      <c r="F159" s="874"/>
      <c r="G159" s="874"/>
      <c r="H159" s="875"/>
    </row>
    <row r="160" spans="1:8">
      <c r="A160" s="89" t="s">
        <v>294</v>
      </c>
      <c r="B160" s="494" t="s">
        <v>1066</v>
      </c>
      <c r="C160" s="799" t="s">
        <v>1049</v>
      </c>
      <c r="D160" s="799"/>
      <c r="E160" s="91" t="s">
        <v>1003</v>
      </c>
      <c r="F160" s="159">
        <f>(1.15*0.35*0.2)+(0.3*1*0.2)+(0.62*0.35*0.2)</f>
        <v>0.18390000000000001</v>
      </c>
      <c r="G160" s="361">
        <v>22.04</v>
      </c>
      <c r="H160" s="362">
        <f>ROUND(F160*G160,2)</f>
        <v>4.05</v>
      </c>
    </row>
    <row r="161" spans="1:8">
      <c r="A161" s="495" t="s">
        <v>190</v>
      </c>
      <c r="B161" s="494" t="s">
        <v>1684</v>
      </c>
      <c r="C161" s="885" t="s">
        <v>1050</v>
      </c>
      <c r="D161" s="885"/>
      <c r="E161" s="160" t="s">
        <v>1003</v>
      </c>
      <c r="F161" s="159">
        <f>(1.15*0.35*0.53)+(0.3*1*0.3)+(0.62*0.35*0.35)</f>
        <v>0.37927499999999992</v>
      </c>
      <c r="G161" s="361">
        <f>H554</f>
        <v>1576.6600000000003</v>
      </c>
      <c r="H161" s="496">
        <f>ROUND(F161*G161,2)</f>
        <v>597.99</v>
      </c>
    </row>
    <row r="162" spans="1:8">
      <c r="A162" s="89">
        <v>88488</v>
      </c>
      <c r="B162" s="494" t="s">
        <v>1685</v>
      </c>
      <c r="C162" s="799" t="s">
        <v>2023</v>
      </c>
      <c r="D162" s="799"/>
      <c r="E162" s="91" t="s">
        <v>959</v>
      </c>
      <c r="F162" s="159">
        <f>(1.15+1.15+0.35+0.35)*0.15+(1+1+0.3+0.3)*0.1+(0.62+0.62+0.35+0.35)*0.33</f>
        <v>1.3502000000000001</v>
      </c>
      <c r="G162" s="484">
        <v>9.34</v>
      </c>
      <c r="H162" s="362">
        <f>ROUND(F162*G162,2)</f>
        <v>12.61</v>
      </c>
    </row>
    <row r="163" spans="1:8">
      <c r="A163" s="89" t="s">
        <v>2024</v>
      </c>
      <c r="B163" s="494" t="s">
        <v>2025</v>
      </c>
      <c r="C163" s="799" t="s">
        <v>2026</v>
      </c>
      <c r="D163" s="799"/>
      <c r="E163" s="91" t="s">
        <v>959</v>
      </c>
      <c r="F163" s="159">
        <f>2*3.14*0.025*2*3.14*0.18</f>
        <v>0.17747280000000001</v>
      </c>
      <c r="G163" s="361">
        <v>23.25</v>
      </c>
      <c r="H163" s="362">
        <f>ROUND(F163*G163,2)</f>
        <v>4.13</v>
      </c>
    </row>
    <row r="164" spans="1:8" ht="15.75" thickBot="1">
      <c r="A164" s="165"/>
      <c r="B164" s="497"/>
      <c r="C164" s="886"/>
      <c r="D164" s="886"/>
      <c r="E164" s="167"/>
      <c r="F164" s="502"/>
      <c r="G164" s="502"/>
      <c r="H164" s="498"/>
    </row>
    <row r="165" spans="1:8" ht="9" customHeight="1" thickBot="1">
      <c r="A165" s="432"/>
      <c r="B165" s="432"/>
      <c r="C165" s="432"/>
      <c r="D165" s="432"/>
      <c r="E165" s="432"/>
      <c r="F165" s="433"/>
      <c r="G165" s="432"/>
      <c r="H165" s="432"/>
    </row>
    <row r="166" spans="1:8">
      <c r="A166" s="753" t="s">
        <v>970</v>
      </c>
      <c r="B166" s="754"/>
      <c r="C166" s="754"/>
      <c r="D166" s="754"/>
      <c r="E166" s="754"/>
      <c r="F166" s="754"/>
      <c r="G166" s="754"/>
      <c r="H166" s="369">
        <f>SUM(H155:H163)</f>
        <v>683.95</v>
      </c>
    </row>
    <row r="167" spans="1:8">
      <c r="A167" s="755" t="s">
        <v>969</v>
      </c>
      <c r="B167" s="756"/>
      <c r="C167" s="756"/>
      <c r="D167" s="756"/>
      <c r="E167" s="756"/>
      <c r="F167" s="756"/>
      <c r="G167" s="756"/>
      <c r="H167" s="370">
        <f>H168-H166</f>
        <v>170.98749999999995</v>
      </c>
    </row>
    <row r="168" spans="1:8" ht="15.75" thickBot="1">
      <c r="A168" s="757" t="s">
        <v>968</v>
      </c>
      <c r="B168" s="758"/>
      <c r="C168" s="758"/>
      <c r="D168" s="758"/>
      <c r="E168" s="758"/>
      <c r="F168" s="758"/>
      <c r="G168" s="758"/>
      <c r="H168" s="371">
        <f>H166*1.25</f>
        <v>854.9375</v>
      </c>
    </row>
    <row r="169" spans="1:8" ht="15.75" thickBot="1">
      <c r="A169" s="117"/>
      <c r="B169" s="117"/>
      <c r="C169" s="117"/>
      <c r="D169" s="117"/>
      <c r="E169" s="117"/>
      <c r="F169" s="117"/>
      <c r="G169" s="117"/>
      <c r="H169" s="501"/>
    </row>
    <row r="170" spans="1:8">
      <c r="A170" s="81" t="s">
        <v>1601</v>
      </c>
      <c r="B170" s="783" t="s">
        <v>1048</v>
      </c>
      <c r="C170" s="784"/>
      <c r="D170" s="784"/>
      <c r="E170" s="784"/>
      <c r="F170" s="784"/>
      <c r="G170" s="785"/>
      <c r="H170" s="336" t="s">
        <v>16</v>
      </c>
    </row>
    <row r="171" spans="1:8" ht="23.25" thickBot="1">
      <c r="A171" s="84" t="s">
        <v>989</v>
      </c>
      <c r="B171" s="130" t="s">
        <v>14</v>
      </c>
      <c r="C171" s="795" t="s">
        <v>15</v>
      </c>
      <c r="D171" s="795"/>
      <c r="E171" s="131" t="s">
        <v>16</v>
      </c>
      <c r="F171" s="131" t="s">
        <v>17</v>
      </c>
      <c r="G171" s="131" t="s">
        <v>18</v>
      </c>
      <c r="H171" s="337" t="s">
        <v>19</v>
      </c>
    </row>
    <row r="172" spans="1:8">
      <c r="A172" s="970" t="s">
        <v>992</v>
      </c>
      <c r="B172" s="971"/>
      <c r="C172" s="971"/>
      <c r="D172" s="971"/>
      <c r="E172" s="971"/>
      <c r="F172" s="971"/>
      <c r="G172" s="971"/>
      <c r="H172" s="972"/>
    </row>
    <row r="173" spans="1:8">
      <c r="A173" s="89" t="s">
        <v>294</v>
      </c>
      <c r="B173" s="494" t="s">
        <v>993</v>
      </c>
      <c r="C173" s="799" t="s">
        <v>1049</v>
      </c>
      <c r="D173" s="799"/>
      <c r="E173" s="91" t="s">
        <v>1003</v>
      </c>
      <c r="F173" s="159">
        <v>0.315</v>
      </c>
      <c r="G173" s="361">
        <v>22.04</v>
      </c>
      <c r="H173" s="362">
        <f>ROUND(F173*G173,2)</f>
        <v>6.94</v>
      </c>
    </row>
    <row r="174" spans="1:8">
      <c r="A174" s="137" t="s">
        <v>190</v>
      </c>
      <c r="B174" s="494" t="s">
        <v>995</v>
      </c>
      <c r="C174" s="885" t="s">
        <v>2034</v>
      </c>
      <c r="D174" s="885"/>
      <c r="E174" s="160" t="s">
        <v>1003</v>
      </c>
      <c r="F174" s="161">
        <v>7.9600000000000004E-2</v>
      </c>
      <c r="G174" s="361">
        <f>H554</f>
        <v>1576.6600000000003</v>
      </c>
      <c r="H174" s="496">
        <f>ROUND(F174*G174,2)</f>
        <v>125.5</v>
      </c>
    </row>
    <row r="175" spans="1:8">
      <c r="A175" s="163">
        <v>73361</v>
      </c>
      <c r="B175" s="494" t="s">
        <v>997</v>
      </c>
      <c r="C175" s="885" t="s">
        <v>1051</v>
      </c>
      <c r="D175" s="885"/>
      <c r="E175" s="160" t="s">
        <v>959</v>
      </c>
      <c r="F175" s="164">
        <v>0.29199999999999998</v>
      </c>
      <c r="G175" s="429">
        <v>379.51</v>
      </c>
      <c r="H175" s="362">
        <f>ROUND(F175*G175,2)</f>
        <v>110.82</v>
      </c>
    </row>
    <row r="176" spans="1:8">
      <c r="A176" s="163" t="s">
        <v>1052</v>
      </c>
      <c r="B176" s="494" t="s">
        <v>999</v>
      </c>
      <c r="C176" s="885" t="s">
        <v>1053</v>
      </c>
      <c r="D176" s="885"/>
      <c r="E176" s="160" t="s">
        <v>1054</v>
      </c>
      <c r="F176" s="164">
        <v>0.23</v>
      </c>
      <c r="G176" s="429">
        <v>15.02</v>
      </c>
      <c r="H176" s="362">
        <f>ROUND(F176*G176,2)</f>
        <v>3.45</v>
      </c>
    </row>
    <row r="177" spans="1:8" ht="15.75" thickBot="1">
      <c r="A177" s="165"/>
      <c r="B177" s="497"/>
      <c r="C177" s="886"/>
      <c r="D177" s="886"/>
      <c r="E177" s="167"/>
      <c r="F177" s="168"/>
      <c r="G177" s="168"/>
      <c r="H177" s="498"/>
    </row>
    <row r="178" spans="1:8" ht="9" customHeight="1" thickBot="1">
      <c r="A178" s="432"/>
      <c r="B178" s="432"/>
      <c r="C178" s="432"/>
      <c r="D178" s="432"/>
      <c r="E178" s="432"/>
      <c r="F178" s="433"/>
      <c r="G178" s="432"/>
      <c r="H178" s="432"/>
    </row>
    <row r="179" spans="1:8">
      <c r="A179" s="753" t="s">
        <v>970</v>
      </c>
      <c r="B179" s="754"/>
      <c r="C179" s="754"/>
      <c r="D179" s="754"/>
      <c r="E179" s="754"/>
      <c r="F179" s="754"/>
      <c r="G179" s="754"/>
      <c r="H179" s="369">
        <f>SUM(H173:H176)</f>
        <v>246.70999999999998</v>
      </c>
    </row>
    <row r="180" spans="1:8">
      <c r="A180" s="755" t="s">
        <v>969</v>
      </c>
      <c r="B180" s="756"/>
      <c r="C180" s="756"/>
      <c r="D180" s="756"/>
      <c r="E180" s="756"/>
      <c r="F180" s="756"/>
      <c r="G180" s="756"/>
      <c r="H180" s="370">
        <f>H181-H179</f>
        <v>61.677500000000009</v>
      </c>
    </row>
    <row r="181" spans="1:8" ht="15.75" thickBot="1">
      <c r="A181" s="757" t="s">
        <v>968</v>
      </c>
      <c r="B181" s="758"/>
      <c r="C181" s="758"/>
      <c r="D181" s="758"/>
      <c r="E181" s="758"/>
      <c r="F181" s="758"/>
      <c r="G181" s="758"/>
      <c r="H181" s="371">
        <f>H179*1.25</f>
        <v>308.38749999999999</v>
      </c>
    </row>
    <row r="182" spans="1:8" ht="15.75" thickBot="1">
      <c r="A182" s="117"/>
      <c r="B182" s="117"/>
      <c r="C182" s="117"/>
      <c r="D182" s="117"/>
      <c r="E182" s="117"/>
      <c r="F182" s="117"/>
      <c r="G182" s="117"/>
      <c r="H182" s="501"/>
    </row>
    <row r="183" spans="1:8">
      <c r="A183" s="81" t="s">
        <v>116</v>
      </c>
      <c r="B183" s="783" t="s">
        <v>2035</v>
      </c>
      <c r="C183" s="784"/>
      <c r="D183" s="784"/>
      <c r="E183" s="784"/>
      <c r="F183" s="784"/>
      <c r="G183" s="785"/>
      <c r="H183" s="336" t="s">
        <v>16</v>
      </c>
    </row>
    <row r="184" spans="1:8" ht="23.25" thickBot="1">
      <c r="A184" s="84" t="s">
        <v>989</v>
      </c>
      <c r="B184" s="130" t="s">
        <v>14</v>
      </c>
      <c r="C184" s="795" t="s">
        <v>15</v>
      </c>
      <c r="D184" s="795"/>
      <c r="E184" s="131" t="s">
        <v>16</v>
      </c>
      <c r="F184" s="131" t="s">
        <v>17</v>
      </c>
      <c r="G184" s="131" t="s">
        <v>18</v>
      </c>
      <c r="H184" s="337" t="s">
        <v>19</v>
      </c>
    </row>
    <row r="185" spans="1:8">
      <c r="A185" s="970" t="s">
        <v>1032</v>
      </c>
      <c r="B185" s="971"/>
      <c r="C185" s="971"/>
      <c r="D185" s="971"/>
      <c r="E185" s="971"/>
      <c r="F185" s="971"/>
      <c r="G185" s="971"/>
      <c r="H185" s="972"/>
    </row>
    <row r="186" spans="1:8">
      <c r="A186" s="89">
        <v>88267</v>
      </c>
      <c r="B186" s="90" t="s">
        <v>993</v>
      </c>
      <c r="C186" s="799" t="s">
        <v>1547</v>
      </c>
      <c r="D186" s="799"/>
      <c r="E186" s="91" t="s">
        <v>1034</v>
      </c>
      <c r="F186" s="92">
        <v>0.54</v>
      </c>
      <c r="G186" s="361">
        <v>13.77</v>
      </c>
      <c r="H186" s="362">
        <f>ROUND(F186*G186,2)</f>
        <v>7.44</v>
      </c>
    </row>
    <row r="187" spans="1:8">
      <c r="A187" s="89">
        <v>88316</v>
      </c>
      <c r="B187" s="90" t="s">
        <v>995</v>
      </c>
      <c r="C187" s="799" t="s">
        <v>1035</v>
      </c>
      <c r="D187" s="799"/>
      <c r="E187" s="91" t="s">
        <v>1034</v>
      </c>
      <c r="F187" s="92">
        <v>0.54</v>
      </c>
      <c r="G187" s="361">
        <v>11.02</v>
      </c>
      <c r="H187" s="362">
        <f>ROUND(F187*G187,2)</f>
        <v>5.95</v>
      </c>
    </row>
    <row r="188" spans="1:8">
      <c r="A188" s="973" t="s">
        <v>1016</v>
      </c>
      <c r="B188" s="974"/>
      <c r="C188" s="974"/>
      <c r="D188" s="974"/>
      <c r="E188" s="974"/>
      <c r="F188" s="974"/>
      <c r="G188" s="974"/>
      <c r="H188" s="975"/>
    </row>
    <row r="189" spans="1:8">
      <c r="A189" s="89">
        <v>3146</v>
      </c>
      <c r="B189" s="90" t="s">
        <v>1017</v>
      </c>
      <c r="C189" s="799" t="s">
        <v>1548</v>
      </c>
      <c r="D189" s="799"/>
      <c r="E189" s="91" t="s">
        <v>958</v>
      </c>
      <c r="F189" s="92">
        <v>1.2</v>
      </c>
      <c r="G189" s="361">
        <v>0.22</v>
      </c>
      <c r="H189" s="362">
        <f>ROUND(F189*G189,2)</f>
        <v>0.26</v>
      </c>
    </row>
    <row r="190" spans="1:8">
      <c r="A190" s="89">
        <v>6038</v>
      </c>
      <c r="B190" s="90" t="s">
        <v>1020</v>
      </c>
      <c r="C190" s="799" t="s">
        <v>2036</v>
      </c>
      <c r="D190" s="799"/>
      <c r="E190" s="91" t="s">
        <v>16</v>
      </c>
      <c r="F190" s="92">
        <v>1</v>
      </c>
      <c r="G190" s="361">
        <v>16.34</v>
      </c>
      <c r="H190" s="362">
        <f>ROUND(F190*G190,2)</f>
        <v>16.34</v>
      </c>
    </row>
    <row r="191" spans="1:8" ht="15.75" thickBot="1">
      <c r="A191" s="503"/>
      <c r="B191" s="504"/>
      <c r="C191" s="976"/>
      <c r="D191" s="886"/>
      <c r="E191" s="167"/>
      <c r="F191" s="168"/>
      <c r="G191" s="168"/>
      <c r="H191" s="498"/>
    </row>
    <row r="192" spans="1:8" ht="9" customHeight="1" thickBot="1">
      <c r="A192" s="432"/>
      <c r="B192" s="432"/>
      <c r="C192" s="432"/>
      <c r="D192" s="432"/>
      <c r="E192" s="432"/>
      <c r="F192" s="433"/>
      <c r="G192" s="432"/>
      <c r="H192" s="432"/>
    </row>
    <row r="193" spans="1:8">
      <c r="A193" s="753" t="s">
        <v>970</v>
      </c>
      <c r="B193" s="754"/>
      <c r="C193" s="754"/>
      <c r="D193" s="754"/>
      <c r="E193" s="754"/>
      <c r="F193" s="754"/>
      <c r="G193" s="754"/>
      <c r="H193" s="369">
        <f>SUM(H186:H190)</f>
        <v>29.990000000000002</v>
      </c>
    </row>
    <row r="194" spans="1:8">
      <c r="A194" s="755" t="s">
        <v>969</v>
      </c>
      <c r="B194" s="756"/>
      <c r="C194" s="756"/>
      <c r="D194" s="756"/>
      <c r="E194" s="756"/>
      <c r="F194" s="756"/>
      <c r="G194" s="756"/>
      <c r="H194" s="370">
        <f>H195-H193</f>
        <v>7.4975000000000023</v>
      </c>
    </row>
    <row r="195" spans="1:8" ht="15.75" thickBot="1">
      <c r="A195" s="757" t="s">
        <v>968</v>
      </c>
      <c r="B195" s="758"/>
      <c r="C195" s="758"/>
      <c r="D195" s="758"/>
      <c r="E195" s="758"/>
      <c r="F195" s="758"/>
      <c r="G195" s="758"/>
      <c r="H195" s="371">
        <f>H193*1.25</f>
        <v>37.487500000000004</v>
      </c>
    </row>
    <row r="196" spans="1:8" ht="15.75" thickBot="1">
      <c r="A196" s="117"/>
      <c r="B196" s="117"/>
      <c r="C196" s="117"/>
      <c r="D196" s="117"/>
      <c r="E196" s="117"/>
      <c r="F196" s="117"/>
      <c r="G196" s="117"/>
      <c r="H196" s="501"/>
    </row>
    <row r="197" spans="1:8">
      <c r="A197" s="81" t="s">
        <v>118</v>
      </c>
      <c r="B197" s="783" t="s">
        <v>2037</v>
      </c>
      <c r="C197" s="784"/>
      <c r="D197" s="784"/>
      <c r="E197" s="784"/>
      <c r="F197" s="784"/>
      <c r="G197" s="785"/>
      <c r="H197" s="336" t="s">
        <v>16</v>
      </c>
    </row>
    <row r="198" spans="1:8" ht="23.25" thickBot="1">
      <c r="A198" s="84" t="s">
        <v>989</v>
      </c>
      <c r="B198" s="130" t="s">
        <v>14</v>
      </c>
      <c r="C198" s="795" t="s">
        <v>15</v>
      </c>
      <c r="D198" s="795"/>
      <c r="E198" s="131" t="s">
        <v>16</v>
      </c>
      <c r="F198" s="131" t="s">
        <v>17</v>
      </c>
      <c r="G198" s="131" t="s">
        <v>18</v>
      </c>
      <c r="H198" s="337" t="s">
        <v>19</v>
      </c>
    </row>
    <row r="199" spans="1:8">
      <c r="A199" s="970" t="s">
        <v>1032</v>
      </c>
      <c r="B199" s="971"/>
      <c r="C199" s="971"/>
      <c r="D199" s="971"/>
      <c r="E199" s="971"/>
      <c r="F199" s="971"/>
      <c r="G199" s="971"/>
      <c r="H199" s="972"/>
    </row>
    <row r="200" spans="1:8">
      <c r="A200" s="89">
        <v>88267</v>
      </c>
      <c r="B200" s="90" t="s">
        <v>993</v>
      </c>
      <c r="C200" s="799" t="s">
        <v>1547</v>
      </c>
      <c r="D200" s="799"/>
      <c r="E200" s="91" t="s">
        <v>1034</v>
      </c>
      <c r="F200" s="92">
        <v>0.17</v>
      </c>
      <c r="G200" s="361">
        <v>13.77</v>
      </c>
      <c r="H200" s="362">
        <f>ROUND(F200*G200,2)</f>
        <v>2.34</v>
      </c>
    </row>
    <row r="201" spans="1:8">
      <c r="A201" s="89">
        <v>88316</v>
      </c>
      <c r="B201" s="90" t="s">
        <v>995</v>
      </c>
      <c r="C201" s="799" t="s">
        <v>1035</v>
      </c>
      <c r="D201" s="799"/>
      <c r="E201" s="91" t="s">
        <v>1034</v>
      </c>
      <c r="F201" s="92">
        <v>0.17</v>
      </c>
      <c r="G201" s="361">
        <v>11.02</v>
      </c>
      <c r="H201" s="362">
        <f>ROUND(F201*G201,2)</f>
        <v>1.87</v>
      </c>
    </row>
    <row r="202" spans="1:8">
      <c r="A202" s="973" t="s">
        <v>1016</v>
      </c>
      <c r="B202" s="974"/>
      <c r="C202" s="974"/>
      <c r="D202" s="974"/>
      <c r="E202" s="974"/>
      <c r="F202" s="974"/>
      <c r="G202" s="974"/>
      <c r="H202" s="975"/>
    </row>
    <row r="203" spans="1:8">
      <c r="A203" s="505">
        <v>20083</v>
      </c>
      <c r="B203" s="506" t="s">
        <v>1017</v>
      </c>
      <c r="C203" s="507" t="s">
        <v>1285</v>
      </c>
      <c r="D203" s="508"/>
      <c r="E203" s="509" t="s">
        <v>1093</v>
      </c>
      <c r="F203" s="92">
        <v>6.0000000000000001E-3</v>
      </c>
      <c r="G203" s="510">
        <v>39.49</v>
      </c>
      <c r="H203" s="362">
        <f>ROUND(F203*G203,2)</f>
        <v>0.24</v>
      </c>
    </row>
    <row r="204" spans="1:8">
      <c r="A204" s="511">
        <v>122</v>
      </c>
      <c r="B204" s="506" t="s">
        <v>1020</v>
      </c>
      <c r="C204" s="512" t="s">
        <v>1284</v>
      </c>
      <c r="D204" s="513"/>
      <c r="E204" s="514" t="s">
        <v>1091</v>
      </c>
      <c r="F204" s="92">
        <v>5.0000000000000001E-3</v>
      </c>
      <c r="G204" s="510">
        <v>39.22</v>
      </c>
      <c r="H204" s="515">
        <f>ROUND(F204*G204,2)</f>
        <v>0.2</v>
      </c>
    </row>
    <row r="205" spans="1:8">
      <c r="A205" s="124">
        <v>6031</v>
      </c>
      <c r="B205" s="516" t="s">
        <v>1060</v>
      </c>
      <c r="C205" s="893" t="s">
        <v>2037</v>
      </c>
      <c r="D205" s="893"/>
      <c r="E205" s="126" t="s">
        <v>16</v>
      </c>
      <c r="F205" s="517">
        <v>1</v>
      </c>
      <c r="G205" s="484">
        <v>11.57</v>
      </c>
      <c r="H205" s="459">
        <f>ROUND(F205*G205,2)</f>
        <v>11.57</v>
      </c>
    </row>
    <row r="206" spans="1:8" ht="15.75" thickBot="1">
      <c r="A206" s="503"/>
      <c r="B206" s="504"/>
      <c r="C206" s="976"/>
      <c r="D206" s="886"/>
      <c r="E206" s="167"/>
      <c r="F206" s="168"/>
      <c r="G206" s="168"/>
      <c r="H206" s="498"/>
    </row>
    <row r="207" spans="1:8" ht="9" customHeight="1" thickBot="1">
      <c r="A207" s="432"/>
      <c r="B207" s="432"/>
      <c r="C207" s="432"/>
      <c r="D207" s="432"/>
      <c r="E207" s="432"/>
      <c r="F207" s="433"/>
      <c r="G207" s="432"/>
      <c r="H207" s="432"/>
    </row>
    <row r="208" spans="1:8">
      <c r="A208" s="753" t="s">
        <v>970</v>
      </c>
      <c r="B208" s="754"/>
      <c r="C208" s="754"/>
      <c r="D208" s="754"/>
      <c r="E208" s="754"/>
      <c r="F208" s="754"/>
      <c r="G208" s="754"/>
      <c r="H208" s="369">
        <f>SUM(H200:H205)</f>
        <v>16.22</v>
      </c>
    </row>
    <row r="209" spans="1:8">
      <c r="A209" s="755" t="s">
        <v>969</v>
      </c>
      <c r="B209" s="756"/>
      <c r="C209" s="756"/>
      <c r="D209" s="756"/>
      <c r="E209" s="756"/>
      <c r="F209" s="756"/>
      <c r="G209" s="756"/>
      <c r="H209" s="370">
        <f>H210-H208</f>
        <v>4.0549999999999997</v>
      </c>
    </row>
    <row r="210" spans="1:8" ht="15.75" thickBot="1">
      <c r="A210" s="757" t="s">
        <v>968</v>
      </c>
      <c r="B210" s="758"/>
      <c r="C210" s="758"/>
      <c r="D210" s="758"/>
      <c r="E210" s="758"/>
      <c r="F210" s="758"/>
      <c r="G210" s="758"/>
      <c r="H210" s="371">
        <f>H208*1.25</f>
        <v>20.274999999999999</v>
      </c>
    </row>
    <row r="211" spans="1:8" ht="15.75" thickBot="1">
      <c r="A211" s="117"/>
      <c r="B211" s="117"/>
      <c r="C211" s="117"/>
      <c r="D211" s="117"/>
      <c r="E211" s="117"/>
      <c r="F211" s="117"/>
      <c r="G211" s="117"/>
      <c r="H211" s="501"/>
    </row>
    <row r="212" spans="1:8">
      <c r="A212" s="81" t="s">
        <v>1427</v>
      </c>
      <c r="B212" s="783" t="s">
        <v>2038</v>
      </c>
      <c r="C212" s="784"/>
      <c r="D212" s="784"/>
      <c r="E212" s="784"/>
      <c r="F212" s="784"/>
      <c r="G212" s="785"/>
      <c r="H212" s="336" t="s">
        <v>16</v>
      </c>
    </row>
    <row r="213" spans="1:8" ht="23.25" thickBot="1">
      <c r="A213" s="84" t="s">
        <v>989</v>
      </c>
      <c r="B213" s="318" t="s">
        <v>14</v>
      </c>
      <c r="C213" s="800" t="s">
        <v>15</v>
      </c>
      <c r="D213" s="800"/>
      <c r="E213" s="319" t="s">
        <v>16</v>
      </c>
      <c r="F213" s="319" t="s">
        <v>17</v>
      </c>
      <c r="G213" s="319" t="s">
        <v>18</v>
      </c>
      <c r="H213" s="518" t="s">
        <v>19</v>
      </c>
    </row>
    <row r="214" spans="1:8">
      <c r="A214" s="977" t="s">
        <v>1032</v>
      </c>
      <c r="B214" s="978"/>
      <c r="C214" s="978"/>
      <c r="D214" s="978"/>
      <c r="E214" s="978"/>
      <c r="F214" s="978"/>
      <c r="G214" s="978"/>
      <c r="H214" s="979"/>
    </row>
    <row r="215" spans="1:8">
      <c r="A215" s="519">
        <v>88267</v>
      </c>
      <c r="B215" s="520" t="s">
        <v>993</v>
      </c>
      <c r="C215" s="761" t="s">
        <v>1547</v>
      </c>
      <c r="D215" s="761"/>
      <c r="E215" s="208" t="s">
        <v>1034</v>
      </c>
      <c r="F215" s="521">
        <v>7.0000000000000007E-2</v>
      </c>
      <c r="G215" s="522">
        <v>13.77</v>
      </c>
      <c r="H215" s="523">
        <f>ROUND(F215*G215,2)</f>
        <v>0.96</v>
      </c>
    </row>
    <row r="216" spans="1:8">
      <c r="A216" s="519">
        <v>88316</v>
      </c>
      <c r="B216" s="520" t="s">
        <v>995</v>
      </c>
      <c r="C216" s="761" t="s">
        <v>1035</v>
      </c>
      <c r="D216" s="761"/>
      <c r="E216" s="208" t="s">
        <v>1034</v>
      </c>
      <c r="F216" s="521">
        <v>7.0000000000000007E-2</v>
      </c>
      <c r="G216" s="522">
        <v>11.02</v>
      </c>
      <c r="H216" s="523">
        <f>ROUND(F216*G216,2)</f>
        <v>0.77</v>
      </c>
    </row>
    <row r="217" spans="1:8">
      <c r="A217" s="980" t="s">
        <v>1016</v>
      </c>
      <c r="B217" s="981"/>
      <c r="C217" s="981"/>
      <c r="D217" s="981"/>
      <c r="E217" s="981"/>
      <c r="F217" s="981"/>
      <c r="G217" s="981"/>
      <c r="H217" s="982"/>
    </row>
    <row r="218" spans="1:8">
      <c r="A218" s="524">
        <v>122</v>
      </c>
      <c r="B218" s="520" t="s">
        <v>1017</v>
      </c>
      <c r="C218" s="984" t="s">
        <v>1284</v>
      </c>
      <c r="D218" s="985"/>
      <c r="E218" s="214" t="s">
        <v>1091</v>
      </c>
      <c r="F218" s="526">
        <v>8.0000000000000002E-3</v>
      </c>
      <c r="G218" s="510">
        <v>39.22</v>
      </c>
      <c r="H218" s="523">
        <f>ROUND(F218*G218,2)</f>
        <v>0.31</v>
      </c>
    </row>
    <row r="219" spans="1:8">
      <c r="A219" s="519">
        <v>84</v>
      </c>
      <c r="B219" s="520" t="s">
        <v>1020</v>
      </c>
      <c r="C219" s="761" t="s">
        <v>2039</v>
      </c>
      <c r="D219" s="761"/>
      <c r="E219" s="208" t="s">
        <v>16</v>
      </c>
      <c r="F219" s="526">
        <v>1</v>
      </c>
      <c r="G219" s="510">
        <v>1.8</v>
      </c>
      <c r="H219" s="523">
        <f>ROUND(F219*G219,2)</f>
        <v>1.8</v>
      </c>
    </row>
    <row r="220" spans="1:8">
      <c r="A220" s="524">
        <v>20083</v>
      </c>
      <c r="B220" s="520" t="s">
        <v>1060</v>
      </c>
      <c r="C220" s="984" t="s">
        <v>1285</v>
      </c>
      <c r="D220" s="985"/>
      <c r="E220" s="214" t="s">
        <v>1093</v>
      </c>
      <c r="F220" s="526">
        <v>1.0999999999999999E-2</v>
      </c>
      <c r="G220" s="510">
        <v>39.49</v>
      </c>
      <c r="H220" s="523">
        <f>ROUND(F220*G220,2)</f>
        <v>0.43</v>
      </c>
    </row>
    <row r="221" spans="1:8">
      <c r="A221" s="519">
        <v>3146</v>
      </c>
      <c r="B221" s="520" t="s">
        <v>1062</v>
      </c>
      <c r="C221" s="761" t="s">
        <v>1548</v>
      </c>
      <c r="D221" s="761"/>
      <c r="E221" s="208" t="s">
        <v>958</v>
      </c>
      <c r="F221" s="526">
        <v>1.25</v>
      </c>
      <c r="G221" s="510">
        <v>0.22</v>
      </c>
      <c r="H221" s="523">
        <f>ROUND(F221*G221,2)</f>
        <v>0.28000000000000003</v>
      </c>
    </row>
    <row r="222" spans="1:8" ht="15.75" thickBot="1">
      <c r="A222" s="527"/>
      <c r="B222" s="528"/>
      <c r="C222" s="983"/>
      <c r="D222" s="983"/>
      <c r="E222" s="529"/>
      <c r="F222" s="530"/>
      <c r="G222" s="530"/>
      <c r="H222" s="531"/>
    </row>
    <row r="223" spans="1:8" ht="9" customHeight="1" thickBot="1">
      <c r="A223" s="432"/>
      <c r="B223" s="432"/>
      <c r="C223" s="432"/>
      <c r="D223" s="432"/>
      <c r="E223" s="432"/>
      <c r="F223" s="433"/>
      <c r="G223" s="432"/>
      <c r="H223" s="432"/>
    </row>
    <row r="224" spans="1:8">
      <c r="A224" s="753" t="s">
        <v>970</v>
      </c>
      <c r="B224" s="754"/>
      <c r="C224" s="754"/>
      <c r="D224" s="754"/>
      <c r="E224" s="754"/>
      <c r="F224" s="754"/>
      <c r="G224" s="754"/>
      <c r="H224" s="369">
        <f>SUM(H215:H221)</f>
        <v>4.55</v>
      </c>
    </row>
    <row r="225" spans="1:8">
      <c r="A225" s="755" t="s">
        <v>969</v>
      </c>
      <c r="B225" s="756"/>
      <c r="C225" s="756"/>
      <c r="D225" s="756"/>
      <c r="E225" s="756"/>
      <c r="F225" s="756"/>
      <c r="G225" s="756"/>
      <c r="H225" s="370">
        <f>H226-H224</f>
        <v>1.1375000000000002</v>
      </c>
    </row>
    <row r="226" spans="1:8" ht="15.75" thickBot="1">
      <c r="A226" s="757" t="s">
        <v>968</v>
      </c>
      <c r="B226" s="758"/>
      <c r="C226" s="758"/>
      <c r="D226" s="758"/>
      <c r="E226" s="758"/>
      <c r="F226" s="758"/>
      <c r="G226" s="758"/>
      <c r="H226" s="371">
        <f>H224*1.25</f>
        <v>5.6875</v>
      </c>
    </row>
    <row r="227" spans="1:8" ht="15.75" thickBot="1">
      <c r="A227" s="117"/>
      <c r="B227" s="117"/>
      <c r="C227" s="117"/>
      <c r="D227" s="117"/>
      <c r="E227" s="117"/>
      <c r="F227" s="117"/>
      <c r="G227" s="117"/>
      <c r="H227" s="501"/>
    </row>
    <row r="228" spans="1:8">
      <c r="A228" s="81" t="s">
        <v>120</v>
      </c>
      <c r="B228" s="783" t="s">
        <v>2040</v>
      </c>
      <c r="C228" s="784"/>
      <c r="D228" s="784"/>
      <c r="E228" s="784"/>
      <c r="F228" s="784"/>
      <c r="G228" s="785"/>
      <c r="H228" s="336" t="s">
        <v>16</v>
      </c>
    </row>
    <row r="229" spans="1:8" ht="23.25" thickBot="1">
      <c r="A229" s="84" t="s">
        <v>989</v>
      </c>
      <c r="B229" s="318" t="s">
        <v>14</v>
      </c>
      <c r="C229" s="800" t="s">
        <v>15</v>
      </c>
      <c r="D229" s="800"/>
      <c r="E229" s="319" t="s">
        <v>16</v>
      </c>
      <c r="F229" s="319" t="s">
        <v>17</v>
      </c>
      <c r="G229" s="319" t="s">
        <v>18</v>
      </c>
      <c r="H229" s="518" t="s">
        <v>19</v>
      </c>
    </row>
    <row r="230" spans="1:8">
      <c r="A230" s="977" t="s">
        <v>1032</v>
      </c>
      <c r="B230" s="978"/>
      <c r="C230" s="978"/>
      <c r="D230" s="978"/>
      <c r="E230" s="978"/>
      <c r="F230" s="978"/>
      <c r="G230" s="978"/>
      <c r="H230" s="979"/>
    </row>
    <row r="231" spans="1:8">
      <c r="A231" s="519">
        <v>88267</v>
      </c>
      <c r="B231" s="520" t="s">
        <v>993</v>
      </c>
      <c r="C231" s="761" t="s">
        <v>1547</v>
      </c>
      <c r="D231" s="761"/>
      <c r="E231" s="208" t="s">
        <v>1034</v>
      </c>
      <c r="F231" s="521">
        <v>0.1</v>
      </c>
      <c r="G231" s="522">
        <v>13.77</v>
      </c>
      <c r="H231" s="523">
        <f>ROUND(F231*G231,2)</f>
        <v>1.38</v>
      </c>
    </row>
    <row r="232" spans="1:8">
      <c r="A232" s="980" t="s">
        <v>1016</v>
      </c>
      <c r="B232" s="981"/>
      <c r="C232" s="981"/>
      <c r="D232" s="981"/>
      <c r="E232" s="981"/>
      <c r="F232" s="981"/>
      <c r="G232" s="981"/>
      <c r="H232" s="982"/>
    </row>
    <row r="233" spans="1:8">
      <c r="A233" s="524">
        <v>11681</v>
      </c>
      <c r="B233" s="520" t="s">
        <v>1017</v>
      </c>
      <c r="C233" s="525" t="s">
        <v>2040</v>
      </c>
      <c r="D233" s="525"/>
      <c r="E233" s="214" t="s">
        <v>16</v>
      </c>
      <c r="F233" s="526">
        <v>1</v>
      </c>
      <c r="G233" s="510">
        <v>6.16</v>
      </c>
      <c r="H233" s="523">
        <f>ROUND(F233*G233,2)</f>
        <v>6.16</v>
      </c>
    </row>
    <row r="234" spans="1:8">
      <c r="A234" s="519">
        <v>3146</v>
      </c>
      <c r="B234" s="520" t="s">
        <v>1020</v>
      </c>
      <c r="C234" s="761" t="s">
        <v>1548</v>
      </c>
      <c r="D234" s="761"/>
      <c r="E234" s="208" t="s">
        <v>958</v>
      </c>
      <c r="F234" s="526">
        <v>0.15</v>
      </c>
      <c r="G234" s="510">
        <v>0.22</v>
      </c>
      <c r="H234" s="523">
        <f>ROUND(F234*G234,2)</f>
        <v>0.03</v>
      </c>
    </row>
    <row r="235" spans="1:8" ht="15.75" thickBot="1">
      <c r="A235" s="527"/>
      <c r="B235" s="528"/>
      <c r="C235" s="983"/>
      <c r="D235" s="983"/>
      <c r="E235" s="529"/>
      <c r="F235" s="530"/>
      <c r="G235" s="530"/>
      <c r="H235" s="531"/>
    </row>
    <row r="236" spans="1:8" ht="9" customHeight="1" thickBot="1">
      <c r="A236" s="432"/>
      <c r="B236" s="432"/>
      <c r="C236" s="432"/>
      <c r="D236" s="432"/>
      <c r="E236" s="432"/>
      <c r="F236" s="433"/>
      <c r="G236" s="432"/>
      <c r="H236" s="432"/>
    </row>
    <row r="237" spans="1:8">
      <c r="A237" s="753" t="s">
        <v>970</v>
      </c>
      <c r="B237" s="754"/>
      <c r="C237" s="754"/>
      <c r="D237" s="754"/>
      <c r="E237" s="754"/>
      <c r="F237" s="754"/>
      <c r="G237" s="754"/>
      <c r="H237" s="369">
        <f>SUM(H231:H235)</f>
        <v>7.57</v>
      </c>
    </row>
    <row r="238" spans="1:8">
      <c r="A238" s="755" t="s">
        <v>969</v>
      </c>
      <c r="B238" s="756"/>
      <c r="C238" s="756"/>
      <c r="D238" s="756"/>
      <c r="E238" s="756"/>
      <c r="F238" s="756"/>
      <c r="G238" s="756"/>
      <c r="H238" s="370">
        <f>H239-H237</f>
        <v>1.8925000000000001</v>
      </c>
    </row>
    <row r="239" spans="1:8" ht="15.75" thickBot="1">
      <c r="A239" s="757" t="s">
        <v>968</v>
      </c>
      <c r="B239" s="758"/>
      <c r="C239" s="758"/>
      <c r="D239" s="758"/>
      <c r="E239" s="758"/>
      <c r="F239" s="758"/>
      <c r="G239" s="758"/>
      <c r="H239" s="371">
        <f>H237*1.25</f>
        <v>9.4625000000000004</v>
      </c>
    </row>
    <row r="240" spans="1:8" ht="15.75" thickBot="1">
      <c r="A240" s="117"/>
      <c r="B240" s="117"/>
      <c r="C240" s="117"/>
      <c r="D240" s="117"/>
      <c r="E240" s="117"/>
      <c r="F240" s="117"/>
      <c r="G240" s="117"/>
      <c r="H240" s="501"/>
    </row>
    <row r="241" spans="1:8">
      <c r="A241" s="81" t="s">
        <v>121</v>
      </c>
      <c r="B241" s="783" t="s">
        <v>2041</v>
      </c>
      <c r="C241" s="784"/>
      <c r="D241" s="784"/>
      <c r="E241" s="784"/>
      <c r="F241" s="784"/>
      <c r="G241" s="785"/>
      <c r="H241" s="336" t="s">
        <v>16</v>
      </c>
    </row>
    <row r="242" spans="1:8" ht="23.25" thickBot="1">
      <c r="A242" s="84" t="s">
        <v>989</v>
      </c>
      <c r="B242" s="318" t="s">
        <v>14</v>
      </c>
      <c r="C242" s="800" t="s">
        <v>15</v>
      </c>
      <c r="D242" s="800"/>
      <c r="E242" s="319" t="s">
        <v>16</v>
      </c>
      <c r="F242" s="319" t="s">
        <v>17</v>
      </c>
      <c r="G242" s="319" t="s">
        <v>18</v>
      </c>
      <c r="H242" s="518" t="s">
        <v>19</v>
      </c>
    </row>
    <row r="243" spans="1:8">
      <c r="A243" s="986" t="s">
        <v>992</v>
      </c>
      <c r="B243" s="987"/>
      <c r="C243" s="987"/>
      <c r="D243" s="987"/>
      <c r="E243" s="987"/>
      <c r="F243" s="987"/>
      <c r="G243" s="987"/>
      <c r="H243" s="988"/>
    </row>
    <row r="244" spans="1:8">
      <c r="A244" s="519" t="s">
        <v>1082</v>
      </c>
      <c r="B244" s="532" t="s">
        <v>993</v>
      </c>
      <c r="C244" s="761" t="s">
        <v>2042</v>
      </c>
      <c r="D244" s="761"/>
      <c r="E244" s="208" t="s">
        <v>1003</v>
      </c>
      <c r="F244" s="533">
        <v>2.7E-2</v>
      </c>
      <c r="G244" s="534">
        <v>423.71</v>
      </c>
      <c r="H244" s="523">
        <f>F244*G244</f>
        <v>11.44017</v>
      </c>
    </row>
    <row r="245" spans="1:8">
      <c r="A245" s="519" t="s">
        <v>2043</v>
      </c>
      <c r="B245" s="532" t="s">
        <v>995</v>
      </c>
      <c r="C245" s="761" t="s">
        <v>1242</v>
      </c>
      <c r="D245" s="761"/>
      <c r="E245" s="208" t="s">
        <v>959</v>
      </c>
      <c r="F245" s="535">
        <v>0.32150000000000001</v>
      </c>
      <c r="G245" s="534">
        <v>39.1</v>
      </c>
      <c r="H245" s="523">
        <f>F245*G245</f>
        <v>12.570650000000001</v>
      </c>
    </row>
    <row r="246" spans="1:8">
      <c r="A246" s="519" t="s">
        <v>357</v>
      </c>
      <c r="B246" s="532" t="s">
        <v>997</v>
      </c>
      <c r="C246" s="761" t="s">
        <v>2044</v>
      </c>
      <c r="D246" s="761"/>
      <c r="E246" s="208" t="s">
        <v>1091</v>
      </c>
      <c r="F246" s="535">
        <v>1.02</v>
      </c>
      <c r="G246" s="534">
        <v>6.31</v>
      </c>
      <c r="H246" s="523">
        <f>F246*G246</f>
        <v>6.4361999999999995</v>
      </c>
    </row>
    <row r="247" spans="1:8" ht="15.75" thickBot="1">
      <c r="A247" s="527"/>
      <c r="B247" s="528"/>
      <c r="C247" s="983"/>
      <c r="D247" s="983"/>
      <c r="E247" s="529"/>
      <c r="F247" s="530"/>
      <c r="G247" s="530"/>
      <c r="H247" s="531"/>
    </row>
    <row r="248" spans="1:8" ht="9" customHeight="1" thickBot="1">
      <c r="A248" s="432"/>
      <c r="B248" s="432"/>
      <c r="C248" s="432"/>
      <c r="D248" s="432"/>
      <c r="E248" s="432"/>
      <c r="F248" s="433"/>
      <c r="G248" s="432"/>
      <c r="H248" s="432"/>
    </row>
    <row r="249" spans="1:8">
      <c r="A249" s="753" t="s">
        <v>970</v>
      </c>
      <c r="B249" s="754"/>
      <c r="C249" s="754"/>
      <c r="D249" s="754"/>
      <c r="E249" s="754"/>
      <c r="F249" s="754"/>
      <c r="G249" s="754"/>
      <c r="H249" s="369">
        <f>SUM(H244:H247)</f>
        <v>30.447020000000002</v>
      </c>
    </row>
    <row r="250" spans="1:8">
      <c r="A250" s="755" t="s">
        <v>969</v>
      </c>
      <c r="B250" s="756"/>
      <c r="C250" s="756"/>
      <c r="D250" s="756"/>
      <c r="E250" s="756"/>
      <c r="F250" s="756"/>
      <c r="G250" s="756"/>
      <c r="H250" s="370">
        <f>H251-H249</f>
        <v>7.6117550000000023</v>
      </c>
    </row>
    <row r="251" spans="1:8" ht="15.75" thickBot="1">
      <c r="A251" s="757" t="s">
        <v>968</v>
      </c>
      <c r="B251" s="758"/>
      <c r="C251" s="758"/>
      <c r="D251" s="758"/>
      <c r="E251" s="758"/>
      <c r="F251" s="758"/>
      <c r="G251" s="758"/>
      <c r="H251" s="371">
        <f>H249*1.25</f>
        <v>38.058775000000004</v>
      </c>
    </row>
    <row r="252" spans="1:8" ht="15.75" thickBot="1">
      <c r="A252" s="117"/>
      <c r="B252" s="117"/>
      <c r="C252" s="117"/>
      <c r="D252" s="117"/>
      <c r="E252" s="117"/>
      <c r="F252" s="117"/>
      <c r="G252" s="117"/>
      <c r="H252" s="501"/>
    </row>
    <row r="253" spans="1:8">
      <c r="A253" s="81" t="s">
        <v>122</v>
      </c>
      <c r="B253" s="783" t="s">
        <v>2045</v>
      </c>
      <c r="C253" s="784"/>
      <c r="D253" s="784"/>
      <c r="E253" s="784"/>
      <c r="F253" s="784"/>
      <c r="G253" s="785"/>
      <c r="H253" s="336" t="s">
        <v>16</v>
      </c>
    </row>
    <row r="254" spans="1:8" ht="23.25" thickBot="1">
      <c r="A254" s="84" t="s">
        <v>989</v>
      </c>
      <c r="B254" s="130" t="s">
        <v>14</v>
      </c>
      <c r="C254" s="795" t="s">
        <v>15</v>
      </c>
      <c r="D254" s="795"/>
      <c r="E254" s="131" t="s">
        <v>16</v>
      </c>
      <c r="F254" s="131" t="s">
        <v>17</v>
      </c>
      <c r="G254" s="131" t="s">
        <v>18</v>
      </c>
      <c r="H254" s="337" t="s">
        <v>19</v>
      </c>
    </row>
    <row r="255" spans="1:8">
      <c r="A255" s="946" t="s">
        <v>1032</v>
      </c>
      <c r="B255" s="947"/>
      <c r="C255" s="947"/>
      <c r="D255" s="947"/>
      <c r="E255" s="947"/>
      <c r="F255" s="947"/>
      <c r="G255" s="947"/>
      <c r="H255" s="948"/>
    </row>
    <row r="256" spans="1:8">
      <c r="A256" s="536">
        <v>88264</v>
      </c>
      <c r="B256" s="421" t="s">
        <v>993</v>
      </c>
      <c r="C256" s="267" t="s">
        <v>2046</v>
      </c>
      <c r="D256" s="268"/>
      <c r="E256" s="269" t="s">
        <v>1034</v>
      </c>
      <c r="F256" s="461">
        <v>0.28999999999999998</v>
      </c>
      <c r="G256" s="480">
        <v>13.77</v>
      </c>
      <c r="H256" s="362">
        <f>ROUND(F256*G256,2)</f>
        <v>3.99</v>
      </c>
    </row>
    <row r="257" spans="1:8">
      <c r="A257" s="537">
        <v>88247</v>
      </c>
      <c r="B257" s="421" t="s">
        <v>995</v>
      </c>
      <c r="C257" s="267" t="s">
        <v>2047</v>
      </c>
      <c r="D257" s="426"/>
      <c r="E257" s="269" t="s">
        <v>1034</v>
      </c>
      <c r="F257" s="461">
        <v>0.28999999999999998</v>
      </c>
      <c r="G257" s="480">
        <v>11.3</v>
      </c>
      <c r="H257" s="362">
        <f>ROUND(F257*G257,2)</f>
        <v>3.28</v>
      </c>
    </row>
    <row r="258" spans="1:8">
      <c r="A258" s="949" t="s">
        <v>1016</v>
      </c>
      <c r="B258" s="950"/>
      <c r="C258" s="950"/>
      <c r="D258" s="950"/>
      <c r="E258" s="950"/>
      <c r="F258" s="950"/>
      <c r="G258" s="950"/>
      <c r="H258" s="951"/>
    </row>
    <row r="259" spans="1:8">
      <c r="A259" s="89">
        <v>7529</v>
      </c>
      <c r="B259" s="487" t="s">
        <v>1017</v>
      </c>
      <c r="C259" s="793" t="s">
        <v>2048</v>
      </c>
      <c r="D259" s="794"/>
      <c r="E259" s="91" t="s">
        <v>16</v>
      </c>
      <c r="F259" s="436">
        <v>1</v>
      </c>
      <c r="G259" s="480">
        <v>11.46</v>
      </c>
      <c r="H259" s="362">
        <f>ROUND(F259*G259,2)</f>
        <v>11.46</v>
      </c>
    </row>
    <row r="260" spans="1:8" ht="15.75" thickBot="1">
      <c r="A260" s="195"/>
      <c r="B260" s="538"/>
      <c r="C260" s="989"/>
      <c r="D260" s="990"/>
      <c r="E260" s="196"/>
      <c r="F260" s="196"/>
      <c r="G260" s="196"/>
      <c r="H260" s="491"/>
    </row>
    <row r="261" spans="1:8" ht="9" customHeight="1" thickBot="1">
      <c r="A261" s="432"/>
      <c r="B261" s="432"/>
      <c r="C261" s="432"/>
      <c r="D261" s="432"/>
      <c r="E261" s="432"/>
      <c r="F261" s="433"/>
      <c r="G261" s="432"/>
      <c r="H261" s="432"/>
    </row>
    <row r="262" spans="1:8">
      <c r="A262" s="753" t="s">
        <v>970</v>
      </c>
      <c r="B262" s="754"/>
      <c r="C262" s="754"/>
      <c r="D262" s="754"/>
      <c r="E262" s="754"/>
      <c r="F262" s="754"/>
      <c r="G262" s="754"/>
      <c r="H262" s="369">
        <f>SUM(H256:H259)</f>
        <v>18.73</v>
      </c>
    </row>
    <row r="263" spans="1:8">
      <c r="A263" s="755" t="s">
        <v>969</v>
      </c>
      <c r="B263" s="756"/>
      <c r="C263" s="756"/>
      <c r="D263" s="756"/>
      <c r="E263" s="756"/>
      <c r="F263" s="756"/>
      <c r="G263" s="756"/>
      <c r="H263" s="370">
        <f>H264-H262</f>
        <v>4.682500000000001</v>
      </c>
    </row>
    <row r="264" spans="1:8" ht="15.75" thickBot="1">
      <c r="A264" s="757" t="s">
        <v>968</v>
      </c>
      <c r="B264" s="758"/>
      <c r="C264" s="758"/>
      <c r="D264" s="758"/>
      <c r="E264" s="758"/>
      <c r="F264" s="758"/>
      <c r="G264" s="758"/>
      <c r="H264" s="371">
        <f>H262*1.25</f>
        <v>23.412500000000001</v>
      </c>
    </row>
    <row r="265" spans="1:8" ht="15.75" thickBot="1">
      <c r="A265" s="287"/>
      <c r="B265" s="287"/>
      <c r="C265" s="287"/>
      <c r="D265" s="287"/>
      <c r="E265" s="287"/>
      <c r="F265" s="287"/>
      <c r="G265" s="287"/>
      <c r="H265" s="434"/>
    </row>
    <row r="266" spans="1:8">
      <c r="A266" s="81" t="s">
        <v>123</v>
      </c>
      <c r="B266" s="783" t="s">
        <v>2049</v>
      </c>
      <c r="C266" s="784"/>
      <c r="D266" s="784"/>
      <c r="E266" s="784"/>
      <c r="F266" s="784"/>
      <c r="G266" s="785"/>
      <c r="H266" s="336" t="s">
        <v>16</v>
      </c>
    </row>
    <row r="267" spans="1:8" ht="23.25" thickBot="1">
      <c r="A267" s="84" t="s">
        <v>989</v>
      </c>
      <c r="B267" s="130" t="s">
        <v>14</v>
      </c>
      <c r="C267" s="795" t="s">
        <v>15</v>
      </c>
      <c r="D267" s="795"/>
      <c r="E267" s="131" t="s">
        <v>16</v>
      </c>
      <c r="F267" s="131" t="s">
        <v>17</v>
      </c>
      <c r="G267" s="131" t="s">
        <v>18</v>
      </c>
      <c r="H267" s="337" t="s">
        <v>19</v>
      </c>
    </row>
    <row r="268" spans="1:8">
      <c r="A268" s="946" t="s">
        <v>1032</v>
      </c>
      <c r="B268" s="947"/>
      <c r="C268" s="947"/>
      <c r="D268" s="947"/>
      <c r="E268" s="947"/>
      <c r="F268" s="947"/>
      <c r="G268" s="947"/>
      <c r="H268" s="948"/>
    </row>
    <row r="269" spans="1:8">
      <c r="A269" s="536">
        <v>88264</v>
      </c>
      <c r="B269" s="421" t="s">
        <v>993</v>
      </c>
      <c r="C269" s="267" t="s">
        <v>2050</v>
      </c>
      <c r="D269" s="268"/>
      <c r="E269" s="269" t="s">
        <v>1034</v>
      </c>
      <c r="F269" s="461">
        <v>0.37</v>
      </c>
      <c r="G269" s="480">
        <v>13.77</v>
      </c>
      <c r="H269" s="362">
        <f>ROUND(F269*G269,2)</f>
        <v>5.09</v>
      </c>
    </row>
    <row r="270" spans="1:8">
      <c r="A270" s="537">
        <v>88247</v>
      </c>
      <c r="B270" s="421" t="s">
        <v>995</v>
      </c>
      <c r="C270" s="267" t="s">
        <v>2047</v>
      </c>
      <c r="D270" s="426"/>
      <c r="E270" s="269" t="s">
        <v>1034</v>
      </c>
      <c r="F270" s="461">
        <v>0.37</v>
      </c>
      <c r="G270" s="480">
        <v>11.3</v>
      </c>
      <c r="H270" s="362">
        <f>ROUND(F270*G270,2)</f>
        <v>4.18</v>
      </c>
    </row>
    <row r="271" spans="1:8">
      <c r="A271" s="949" t="s">
        <v>1016</v>
      </c>
      <c r="B271" s="950"/>
      <c r="C271" s="950"/>
      <c r="D271" s="950"/>
      <c r="E271" s="950"/>
      <c r="F271" s="950"/>
      <c r="G271" s="950"/>
      <c r="H271" s="951"/>
    </row>
    <row r="272" spans="1:8">
      <c r="A272" s="539" t="s">
        <v>138</v>
      </c>
      <c r="B272" s="540" t="s">
        <v>1017</v>
      </c>
      <c r="C272" s="952" t="s">
        <v>2051</v>
      </c>
      <c r="D272" s="953"/>
      <c r="E272" s="541" t="s">
        <v>16</v>
      </c>
      <c r="F272" s="542">
        <v>1</v>
      </c>
      <c r="G272" s="543">
        <v>13.86</v>
      </c>
      <c r="H272" s="362">
        <f>ROUND(F272*G272,2)</f>
        <v>13.86</v>
      </c>
    </row>
    <row r="273" spans="1:8" ht="15.75" thickBot="1">
      <c r="A273" s="195"/>
      <c r="B273" s="538"/>
      <c r="C273" s="989"/>
      <c r="D273" s="990"/>
      <c r="E273" s="196"/>
      <c r="F273" s="196"/>
      <c r="G273" s="196"/>
      <c r="H273" s="491"/>
    </row>
    <row r="274" spans="1:8" ht="9" customHeight="1" thickBot="1">
      <c r="A274" s="432"/>
      <c r="B274" s="432"/>
      <c r="C274" s="432"/>
      <c r="D274" s="432"/>
      <c r="E274" s="432"/>
      <c r="F274" s="433"/>
      <c r="G274" s="432"/>
      <c r="H274" s="432"/>
    </row>
    <row r="275" spans="1:8">
      <c r="A275" s="753" t="s">
        <v>970</v>
      </c>
      <c r="B275" s="754"/>
      <c r="C275" s="754"/>
      <c r="D275" s="754"/>
      <c r="E275" s="754"/>
      <c r="F275" s="754"/>
      <c r="G275" s="754"/>
      <c r="H275" s="369">
        <f>SUM(H269:H272)</f>
        <v>23.13</v>
      </c>
    </row>
    <row r="276" spans="1:8">
      <c r="A276" s="755" t="s">
        <v>969</v>
      </c>
      <c r="B276" s="756"/>
      <c r="C276" s="756"/>
      <c r="D276" s="756"/>
      <c r="E276" s="756"/>
      <c r="F276" s="756"/>
      <c r="G276" s="756"/>
      <c r="H276" s="370">
        <f>H277-H275</f>
        <v>5.7824999999999989</v>
      </c>
    </row>
    <row r="277" spans="1:8" ht="15.75" thickBot="1">
      <c r="A277" s="757" t="s">
        <v>968</v>
      </c>
      <c r="B277" s="758"/>
      <c r="C277" s="758"/>
      <c r="D277" s="758"/>
      <c r="E277" s="758"/>
      <c r="F277" s="758"/>
      <c r="G277" s="758"/>
      <c r="H277" s="371">
        <f>H275*1.25</f>
        <v>28.912499999999998</v>
      </c>
    </row>
    <row r="278" spans="1:8" ht="15.75" thickBot="1">
      <c r="A278" s="287"/>
      <c r="B278" s="287"/>
      <c r="C278" s="287"/>
      <c r="D278" s="287"/>
      <c r="E278" s="287"/>
      <c r="F278" s="287"/>
      <c r="G278" s="287"/>
      <c r="H278" s="434"/>
    </row>
    <row r="279" spans="1:8">
      <c r="A279" s="81" t="s">
        <v>124</v>
      </c>
      <c r="B279" s="783" t="s">
        <v>1973</v>
      </c>
      <c r="C279" s="784"/>
      <c r="D279" s="784"/>
      <c r="E279" s="784"/>
      <c r="F279" s="784"/>
      <c r="G279" s="785"/>
      <c r="H279" s="336" t="s">
        <v>16</v>
      </c>
    </row>
    <row r="280" spans="1:8" ht="23.25" thickBot="1">
      <c r="A280" s="84" t="s">
        <v>989</v>
      </c>
      <c r="B280" s="130" t="s">
        <v>14</v>
      </c>
      <c r="C280" s="795" t="s">
        <v>15</v>
      </c>
      <c r="D280" s="795"/>
      <c r="E280" s="131" t="s">
        <v>16</v>
      </c>
      <c r="F280" s="131" t="s">
        <v>17</v>
      </c>
      <c r="G280" s="131" t="s">
        <v>18</v>
      </c>
      <c r="H280" s="337" t="s">
        <v>19</v>
      </c>
    </row>
    <row r="281" spans="1:8">
      <c r="A281" s="946" t="s">
        <v>1032</v>
      </c>
      <c r="B281" s="947"/>
      <c r="C281" s="947"/>
      <c r="D281" s="947"/>
      <c r="E281" s="947"/>
      <c r="F281" s="947"/>
      <c r="G281" s="947"/>
      <c r="H281" s="948"/>
    </row>
    <row r="282" spans="1:8">
      <c r="A282" s="536">
        <v>88264</v>
      </c>
      <c r="B282" s="421" t="s">
        <v>993</v>
      </c>
      <c r="C282" s="267" t="s">
        <v>2050</v>
      </c>
      <c r="D282" s="268"/>
      <c r="E282" s="269" t="s">
        <v>1034</v>
      </c>
      <c r="F282" s="461">
        <v>0.15</v>
      </c>
      <c r="G282" s="480">
        <v>13.77</v>
      </c>
      <c r="H282" s="362">
        <f>ROUND(F282*G282,2)</f>
        <v>2.0699999999999998</v>
      </c>
    </row>
    <row r="283" spans="1:8">
      <c r="A283" s="537">
        <v>88247</v>
      </c>
      <c r="B283" s="421" t="s">
        <v>995</v>
      </c>
      <c r="C283" s="267" t="s">
        <v>2047</v>
      </c>
      <c r="D283" s="426"/>
      <c r="E283" s="269" t="s">
        <v>1034</v>
      </c>
      <c r="F283" s="461">
        <v>0.15</v>
      </c>
      <c r="G283" s="480">
        <v>11.3</v>
      </c>
      <c r="H283" s="362">
        <f>ROUND(F283*G283,2)</f>
        <v>1.7</v>
      </c>
    </row>
    <row r="284" spans="1:8">
      <c r="A284" s="949" t="s">
        <v>1016</v>
      </c>
      <c r="B284" s="950"/>
      <c r="C284" s="950"/>
      <c r="D284" s="950"/>
      <c r="E284" s="950"/>
      <c r="F284" s="950"/>
      <c r="G284" s="950"/>
      <c r="H284" s="951"/>
    </row>
    <row r="285" spans="1:8">
      <c r="A285" s="89">
        <v>12295</v>
      </c>
      <c r="B285" s="487" t="s">
        <v>1017</v>
      </c>
      <c r="C285" s="793" t="s">
        <v>2052</v>
      </c>
      <c r="D285" s="794"/>
      <c r="E285" s="91" t="s">
        <v>16</v>
      </c>
      <c r="F285" s="436">
        <v>1</v>
      </c>
      <c r="G285" s="480">
        <v>2.78</v>
      </c>
      <c r="H285" s="362">
        <f>ROUND(F285*G285,2)</f>
        <v>2.78</v>
      </c>
    </row>
    <row r="286" spans="1:8" ht="15.75" thickBot="1">
      <c r="A286" s="195"/>
      <c r="B286" s="538"/>
      <c r="C286" s="989"/>
      <c r="D286" s="990"/>
      <c r="E286" s="196"/>
      <c r="F286" s="196"/>
      <c r="G286" s="196"/>
      <c r="H286" s="491"/>
    </row>
    <row r="287" spans="1:8" ht="9" customHeight="1" thickBot="1">
      <c r="A287" s="432"/>
      <c r="B287" s="432"/>
      <c r="C287" s="432"/>
      <c r="D287" s="432"/>
      <c r="E287" s="432"/>
      <c r="F287" s="433"/>
      <c r="G287" s="432"/>
      <c r="H287" s="432"/>
    </row>
    <row r="288" spans="1:8">
      <c r="A288" s="753" t="s">
        <v>970</v>
      </c>
      <c r="B288" s="754"/>
      <c r="C288" s="754"/>
      <c r="D288" s="754"/>
      <c r="E288" s="754"/>
      <c r="F288" s="754"/>
      <c r="G288" s="754"/>
      <c r="H288" s="369">
        <f>SUM(H282:H285)</f>
        <v>6.5499999999999989</v>
      </c>
    </row>
    <row r="289" spans="1:8">
      <c r="A289" s="755" t="s">
        <v>969</v>
      </c>
      <c r="B289" s="756"/>
      <c r="C289" s="756"/>
      <c r="D289" s="756"/>
      <c r="E289" s="756"/>
      <c r="F289" s="756"/>
      <c r="G289" s="756"/>
      <c r="H289" s="370">
        <f>H290-H288</f>
        <v>1.6374999999999993</v>
      </c>
    </row>
    <row r="290" spans="1:8" ht="15.75" thickBot="1">
      <c r="A290" s="757" t="s">
        <v>968</v>
      </c>
      <c r="B290" s="758"/>
      <c r="C290" s="758"/>
      <c r="D290" s="758"/>
      <c r="E290" s="758"/>
      <c r="F290" s="758"/>
      <c r="G290" s="758"/>
      <c r="H290" s="371">
        <f>H288*1.25</f>
        <v>8.1874999999999982</v>
      </c>
    </row>
    <row r="291" spans="1:8" ht="15.75" thickBot="1">
      <c r="A291" s="287"/>
      <c r="B291" s="287"/>
      <c r="C291" s="287"/>
      <c r="D291" s="287"/>
      <c r="E291" s="287"/>
      <c r="F291" s="287"/>
      <c r="G291" s="287"/>
      <c r="H291" s="434"/>
    </row>
    <row r="292" spans="1:8">
      <c r="A292" s="81" t="s">
        <v>125</v>
      </c>
      <c r="B292" s="783" t="s">
        <v>2053</v>
      </c>
      <c r="C292" s="784"/>
      <c r="D292" s="784"/>
      <c r="E292" s="784"/>
      <c r="F292" s="784"/>
      <c r="G292" s="785"/>
      <c r="H292" s="336" t="s">
        <v>16</v>
      </c>
    </row>
    <row r="293" spans="1:8" ht="23.25" thickBot="1">
      <c r="A293" s="84" t="s">
        <v>989</v>
      </c>
      <c r="B293" s="130" t="s">
        <v>14</v>
      </c>
      <c r="C293" s="795" t="s">
        <v>15</v>
      </c>
      <c r="D293" s="795"/>
      <c r="E293" s="131" t="s">
        <v>16</v>
      </c>
      <c r="F293" s="131" t="s">
        <v>17</v>
      </c>
      <c r="G293" s="131" t="s">
        <v>18</v>
      </c>
      <c r="H293" s="337" t="s">
        <v>19</v>
      </c>
    </row>
    <row r="294" spans="1:8">
      <c r="A294" s="946" t="s">
        <v>1032</v>
      </c>
      <c r="B294" s="947"/>
      <c r="C294" s="947"/>
      <c r="D294" s="947"/>
      <c r="E294" s="947"/>
      <c r="F294" s="947"/>
      <c r="G294" s="947"/>
      <c r="H294" s="948"/>
    </row>
    <row r="295" spans="1:8">
      <c r="A295" s="536">
        <v>88264</v>
      </c>
      <c r="B295" s="421" t="s">
        <v>993</v>
      </c>
      <c r="C295" s="267" t="s">
        <v>2050</v>
      </c>
      <c r="D295" s="268"/>
      <c r="E295" s="269" t="s">
        <v>1034</v>
      </c>
      <c r="F295" s="461">
        <v>0.15</v>
      </c>
      <c r="G295" s="480">
        <v>13.77</v>
      </c>
      <c r="H295" s="362">
        <f>ROUND(F295*G295,2)</f>
        <v>2.0699999999999998</v>
      </c>
    </row>
    <row r="296" spans="1:8">
      <c r="A296" s="537">
        <v>88247</v>
      </c>
      <c r="B296" s="421" t="s">
        <v>995</v>
      </c>
      <c r="C296" s="267" t="s">
        <v>2047</v>
      </c>
      <c r="D296" s="426"/>
      <c r="E296" s="269" t="s">
        <v>1034</v>
      </c>
      <c r="F296" s="461">
        <v>0.15</v>
      </c>
      <c r="G296" s="480">
        <v>11.3</v>
      </c>
      <c r="H296" s="362">
        <f>ROUND(F296*G296,2)</f>
        <v>1.7</v>
      </c>
    </row>
    <row r="297" spans="1:8">
      <c r="A297" s="949" t="s">
        <v>1016</v>
      </c>
      <c r="B297" s="950"/>
      <c r="C297" s="950"/>
      <c r="D297" s="950"/>
      <c r="E297" s="950"/>
      <c r="F297" s="950"/>
      <c r="G297" s="950"/>
      <c r="H297" s="951"/>
    </row>
    <row r="298" spans="1:8">
      <c r="A298" s="89">
        <v>2556</v>
      </c>
      <c r="B298" s="487" t="s">
        <v>1017</v>
      </c>
      <c r="C298" s="793" t="s">
        <v>2053</v>
      </c>
      <c r="D298" s="794"/>
      <c r="E298" s="91" t="s">
        <v>16</v>
      </c>
      <c r="F298" s="436">
        <v>1</v>
      </c>
      <c r="G298" s="480">
        <v>1.1000000000000001</v>
      </c>
      <c r="H298" s="362">
        <f>ROUND(F298*G298,2)</f>
        <v>1.1000000000000001</v>
      </c>
    </row>
    <row r="299" spans="1:8" ht="15.75" thickBot="1">
      <c r="A299" s="195"/>
      <c r="B299" s="538"/>
      <c r="C299" s="989"/>
      <c r="D299" s="990"/>
      <c r="E299" s="196"/>
      <c r="F299" s="196"/>
      <c r="G299" s="196"/>
      <c r="H299" s="491"/>
    </row>
    <row r="300" spans="1:8" ht="9" customHeight="1" thickBot="1">
      <c r="A300" s="432"/>
      <c r="B300" s="432"/>
      <c r="C300" s="432"/>
      <c r="D300" s="432"/>
      <c r="E300" s="432"/>
      <c r="F300" s="433"/>
      <c r="G300" s="432"/>
      <c r="H300" s="432"/>
    </row>
    <row r="301" spans="1:8">
      <c r="A301" s="753" t="s">
        <v>970</v>
      </c>
      <c r="B301" s="754"/>
      <c r="C301" s="754"/>
      <c r="D301" s="754"/>
      <c r="E301" s="754"/>
      <c r="F301" s="754"/>
      <c r="G301" s="754"/>
      <c r="H301" s="369">
        <f>SUM(H295:H298)</f>
        <v>4.8699999999999992</v>
      </c>
    </row>
    <row r="302" spans="1:8">
      <c r="A302" s="755" t="s">
        <v>969</v>
      </c>
      <c r="B302" s="756"/>
      <c r="C302" s="756"/>
      <c r="D302" s="756"/>
      <c r="E302" s="756"/>
      <c r="F302" s="756"/>
      <c r="G302" s="756"/>
      <c r="H302" s="370">
        <f>H303-H301</f>
        <v>1.2174999999999994</v>
      </c>
    </row>
    <row r="303" spans="1:8" ht="15.75" thickBot="1">
      <c r="A303" s="757" t="s">
        <v>968</v>
      </c>
      <c r="B303" s="758"/>
      <c r="C303" s="758"/>
      <c r="D303" s="758"/>
      <c r="E303" s="758"/>
      <c r="F303" s="758"/>
      <c r="G303" s="758"/>
      <c r="H303" s="371">
        <f>H301*1.25</f>
        <v>6.0874999999999986</v>
      </c>
    </row>
    <row r="304" spans="1:8" ht="15.75" thickBot="1">
      <c r="A304" s="287"/>
      <c r="B304" s="287"/>
      <c r="C304" s="287"/>
      <c r="D304" s="287"/>
      <c r="E304" s="287"/>
      <c r="F304" s="287"/>
      <c r="G304" s="287"/>
      <c r="H304" s="434"/>
    </row>
    <row r="305" spans="1:8">
      <c r="A305" s="81" t="s">
        <v>126</v>
      </c>
      <c r="B305" s="783" t="s">
        <v>2054</v>
      </c>
      <c r="C305" s="784"/>
      <c r="D305" s="784"/>
      <c r="E305" s="784"/>
      <c r="F305" s="784"/>
      <c r="G305" s="785"/>
      <c r="H305" s="336" t="s">
        <v>16</v>
      </c>
    </row>
    <row r="306" spans="1:8" ht="23.25" thickBot="1">
      <c r="A306" s="84" t="s">
        <v>989</v>
      </c>
      <c r="B306" s="130" t="s">
        <v>14</v>
      </c>
      <c r="C306" s="795" t="s">
        <v>15</v>
      </c>
      <c r="D306" s="795"/>
      <c r="E306" s="131" t="s">
        <v>16</v>
      </c>
      <c r="F306" s="131" t="s">
        <v>17</v>
      </c>
      <c r="G306" s="131" t="s">
        <v>18</v>
      </c>
      <c r="H306" s="337" t="s">
        <v>19</v>
      </c>
    </row>
    <row r="307" spans="1:8">
      <c r="A307" s="946" t="s">
        <v>1032</v>
      </c>
      <c r="B307" s="947"/>
      <c r="C307" s="947"/>
      <c r="D307" s="947"/>
      <c r="E307" s="947"/>
      <c r="F307" s="947"/>
      <c r="G307" s="947"/>
      <c r="H307" s="948"/>
    </row>
    <row r="308" spans="1:8">
      <c r="A308" s="536">
        <v>88264</v>
      </c>
      <c r="B308" s="421" t="s">
        <v>993</v>
      </c>
      <c r="C308" s="267" t="s">
        <v>2050</v>
      </c>
      <c r="D308" s="268"/>
      <c r="E308" s="269" t="s">
        <v>1034</v>
      </c>
      <c r="F308" s="461">
        <v>0.1</v>
      </c>
      <c r="G308" s="480">
        <v>13.77</v>
      </c>
      <c r="H308" s="422">
        <f>ROUND(F308*G308,2)</f>
        <v>1.38</v>
      </c>
    </row>
    <row r="309" spans="1:8">
      <c r="A309" s="537">
        <v>88247</v>
      </c>
      <c r="B309" s="421" t="s">
        <v>995</v>
      </c>
      <c r="C309" s="267" t="s">
        <v>2047</v>
      </c>
      <c r="D309" s="426"/>
      <c r="E309" s="269" t="s">
        <v>1034</v>
      </c>
      <c r="F309" s="461">
        <v>0.1</v>
      </c>
      <c r="G309" s="480">
        <v>11.3</v>
      </c>
      <c r="H309" s="422">
        <f>ROUND(F309*G309,2)</f>
        <v>1.1299999999999999</v>
      </c>
    </row>
    <row r="310" spans="1:8">
      <c r="A310" s="949" t="s">
        <v>1016</v>
      </c>
      <c r="B310" s="950"/>
      <c r="C310" s="950"/>
      <c r="D310" s="950"/>
      <c r="E310" s="991"/>
      <c r="F310" s="991"/>
      <c r="G310" s="991"/>
      <c r="H310" s="992"/>
    </row>
    <row r="311" spans="1:8">
      <c r="A311" s="544">
        <v>3398</v>
      </c>
      <c r="B311" s="482" t="s">
        <v>1017</v>
      </c>
      <c r="C311" s="952" t="s">
        <v>2055</v>
      </c>
      <c r="D311" s="993"/>
      <c r="E311" s="126" t="s">
        <v>16</v>
      </c>
      <c r="F311" s="177">
        <v>1</v>
      </c>
      <c r="G311" s="545">
        <v>3.94</v>
      </c>
      <c r="H311" s="546">
        <f>ROUND(F311*G311,2)</f>
        <v>3.94</v>
      </c>
    </row>
    <row r="312" spans="1:8" ht="15.75" thickBot="1">
      <c r="A312" s="195"/>
      <c r="B312" s="538"/>
      <c r="C312" s="989"/>
      <c r="D312" s="990"/>
      <c r="E312" s="196"/>
      <c r="F312" s="196"/>
      <c r="G312" s="196"/>
      <c r="H312" s="491"/>
    </row>
    <row r="313" spans="1:8" ht="9" customHeight="1" thickBot="1">
      <c r="A313" s="432"/>
      <c r="B313" s="432"/>
      <c r="C313" s="432"/>
      <c r="D313" s="432"/>
      <c r="E313" s="432"/>
      <c r="F313" s="433"/>
      <c r="G313" s="432"/>
      <c r="H313" s="432"/>
    </row>
    <row r="314" spans="1:8">
      <c r="A314" s="753" t="s">
        <v>970</v>
      </c>
      <c r="B314" s="754"/>
      <c r="C314" s="754"/>
      <c r="D314" s="754"/>
      <c r="E314" s="754"/>
      <c r="F314" s="754"/>
      <c r="G314" s="754"/>
      <c r="H314" s="369">
        <f>SUM(H308:H311)</f>
        <v>6.4499999999999993</v>
      </c>
    </row>
    <row r="315" spans="1:8">
      <c r="A315" s="755" t="s">
        <v>969</v>
      </c>
      <c r="B315" s="756"/>
      <c r="C315" s="756"/>
      <c r="D315" s="756"/>
      <c r="E315" s="756"/>
      <c r="F315" s="756"/>
      <c r="G315" s="756"/>
      <c r="H315" s="370">
        <f>H316-H314</f>
        <v>1.6125000000000007</v>
      </c>
    </row>
    <row r="316" spans="1:8" ht="15.75" thickBot="1">
      <c r="A316" s="757" t="s">
        <v>968</v>
      </c>
      <c r="B316" s="758"/>
      <c r="C316" s="758"/>
      <c r="D316" s="758"/>
      <c r="E316" s="758"/>
      <c r="F316" s="758"/>
      <c r="G316" s="758"/>
      <c r="H316" s="371">
        <f>H314*1.25</f>
        <v>8.0625</v>
      </c>
    </row>
    <row r="317" spans="1:8" ht="15.75" thickBot="1">
      <c r="A317" s="287"/>
      <c r="B317" s="287"/>
      <c r="C317" s="287"/>
      <c r="D317" s="287"/>
      <c r="E317" s="287"/>
      <c r="F317" s="287"/>
      <c r="G317" s="287"/>
      <c r="H317" s="434"/>
    </row>
    <row r="318" spans="1:8">
      <c r="A318" s="81" t="s">
        <v>127</v>
      </c>
      <c r="B318" s="783" t="s">
        <v>2056</v>
      </c>
      <c r="C318" s="784"/>
      <c r="D318" s="784"/>
      <c r="E318" s="784"/>
      <c r="F318" s="784"/>
      <c r="G318" s="785"/>
      <c r="H318" s="336" t="s">
        <v>16</v>
      </c>
    </row>
    <row r="319" spans="1:8" ht="23.25" thickBot="1">
      <c r="A319" s="84" t="s">
        <v>989</v>
      </c>
      <c r="B319" s="130" t="s">
        <v>14</v>
      </c>
      <c r="C319" s="795" t="s">
        <v>15</v>
      </c>
      <c r="D319" s="795"/>
      <c r="E319" s="131" t="s">
        <v>16</v>
      </c>
      <c r="F319" s="131" t="s">
        <v>17</v>
      </c>
      <c r="G319" s="131" t="s">
        <v>18</v>
      </c>
      <c r="H319" s="337" t="s">
        <v>19</v>
      </c>
    </row>
    <row r="320" spans="1:8">
      <c r="A320" s="946" t="s">
        <v>1032</v>
      </c>
      <c r="B320" s="947"/>
      <c r="C320" s="947"/>
      <c r="D320" s="947"/>
      <c r="E320" s="947"/>
      <c r="F320" s="947"/>
      <c r="G320" s="947"/>
      <c r="H320" s="948"/>
    </row>
    <row r="321" spans="1:8">
      <c r="A321" s="536">
        <v>88264</v>
      </c>
      <c r="B321" s="421" t="s">
        <v>993</v>
      </c>
      <c r="C321" s="267" t="s">
        <v>2050</v>
      </c>
      <c r="D321" s="268"/>
      <c r="E321" s="269" t="s">
        <v>1034</v>
      </c>
      <c r="F321" s="461">
        <v>0.14000000000000001</v>
      </c>
      <c r="G321" s="480">
        <v>13.77</v>
      </c>
      <c r="H321" s="362">
        <f>ROUND(F321*G321,2)</f>
        <v>1.93</v>
      </c>
    </row>
    <row r="322" spans="1:8">
      <c r="A322" s="537">
        <v>88247</v>
      </c>
      <c r="B322" s="421" t="s">
        <v>995</v>
      </c>
      <c r="C322" s="267" t="s">
        <v>2047</v>
      </c>
      <c r="D322" s="426"/>
      <c r="E322" s="269" t="s">
        <v>1034</v>
      </c>
      <c r="F322" s="461">
        <v>0.14000000000000001</v>
      </c>
      <c r="G322" s="480">
        <v>11.3</v>
      </c>
      <c r="H322" s="362">
        <f>ROUND(F322*G322,2)</f>
        <v>1.58</v>
      </c>
    </row>
    <row r="323" spans="1:8">
      <c r="A323" s="949" t="s">
        <v>1016</v>
      </c>
      <c r="B323" s="950"/>
      <c r="C323" s="950"/>
      <c r="D323" s="950"/>
      <c r="E323" s="950"/>
      <c r="F323" s="950"/>
      <c r="G323" s="950"/>
      <c r="H323" s="951"/>
    </row>
    <row r="324" spans="1:8">
      <c r="A324" s="539">
        <v>2633</v>
      </c>
      <c r="B324" s="540" t="s">
        <v>1017</v>
      </c>
      <c r="C324" s="952" t="s">
        <v>2056</v>
      </c>
      <c r="D324" s="953"/>
      <c r="E324" s="541" t="s">
        <v>16</v>
      </c>
      <c r="F324" s="542">
        <v>1</v>
      </c>
      <c r="G324" s="543">
        <v>1.53</v>
      </c>
      <c r="H324" s="547">
        <f>ROUND(F324*G324,2)</f>
        <v>1.53</v>
      </c>
    </row>
    <row r="325" spans="1:8" ht="15.75" thickBot="1">
      <c r="A325" s="195"/>
      <c r="B325" s="538"/>
      <c r="C325" s="989"/>
      <c r="D325" s="990"/>
      <c r="E325" s="196"/>
      <c r="F325" s="196"/>
      <c r="G325" s="196"/>
      <c r="H325" s="491"/>
    </row>
    <row r="326" spans="1:8" ht="9" customHeight="1" thickBot="1">
      <c r="A326" s="432"/>
      <c r="B326" s="432"/>
      <c r="C326" s="432"/>
      <c r="D326" s="432"/>
      <c r="E326" s="432"/>
      <c r="F326" s="433"/>
      <c r="G326" s="432"/>
      <c r="H326" s="432"/>
    </row>
    <row r="327" spans="1:8">
      <c r="A327" s="753" t="s">
        <v>970</v>
      </c>
      <c r="B327" s="754"/>
      <c r="C327" s="754"/>
      <c r="D327" s="754"/>
      <c r="E327" s="754"/>
      <c r="F327" s="754"/>
      <c r="G327" s="754"/>
      <c r="H327" s="369">
        <f>SUM(H321:H324)</f>
        <v>5.04</v>
      </c>
    </row>
    <row r="328" spans="1:8">
      <c r="A328" s="755" t="s">
        <v>969</v>
      </c>
      <c r="B328" s="756"/>
      <c r="C328" s="756"/>
      <c r="D328" s="756"/>
      <c r="E328" s="756"/>
      <c r="F328" s="756"/>
      <c r="G328" s="756"/>
      <c r="H328" s="370">
        <f>H329-H327</f>
        <v>1.2599999999999998</v>
      </c>
    </row>
    <row r="329" spans="1:8" ht="15.75" thickBot="1">
      <c r="A329" s="757" t="s">
        <v>968</v>
      </c>
      <c r="B329" s="758"/>
      <c r="C329" s="758"/>
      <c r="D329" s="758"/>
      <c r="E329" s="758"/>
      <c r="F329" s="758"/>
      <c r="G329" s="758"/>
      <c r="H329" s="371">
        <f>H327*1.25</f>
        <v>6.3</v>
      </c>
    </row>
    <row r="330" spans="1:8" ht="15.75" thickBot="1">
      <c r="A330" s="287"/>
      <c r="B330" s="287"/>
      <c r="C330" s="287"/>
      <c r="D330" s="287"/>
      <c r="E330" s="287"/>
      <c r="F330" s="287"/>
      <c r="G330" s="287"/>
      <c r="H330" s="434"/>
    </row>
    <row r="331" spans="1:8">
      <c r="A331" s="81" t="s">
        <v>128</v>
      </c>
      <c r="B331" s="783" t="s">
        <v>2057</v>
      </c>
      <c r="C331" s="784"/>
      <c r="D331" s="784"/>
      <c r="E331" s="784"/>
      <c r="F331" s="784"/>
      <c r="G331" s="785"/>
      <c r="H331" s="336" t="s">
        <v>16</v>
      </c>
    </row>
    <row r="332" spans="1:8" ht="23.25" thickBot="1">
      <c r="A332" s="84" t="s">
        <v>989</v>
      </c>
      <c r="B332" s="318" t="s">
        <v>14</v>
      </c>
      <c r="C332" s="800" t="s">
        <v>15</v>
      </c>
      <c r="D332" s="800"/>
      <c r="E332" s="319" t="s">
        <v>16</v>
      </c>
      <c r="F332" s="319" t="s">
        <v>17</v>
      </c>
      <c r="G332" s="319" t="s">
        <v>18</v>
      </c>
      <c r="H332" s="518" t="s">
        <v>19</v>
      </c>
    </row>
    <row r="333" spans="1:8">
      <c r="A333" s="994" t="s">
        <v>1032</v>
      </c>
      <c r="B333" s="995"/>
      <c r="C333" s="995"/>
      <c r="D333" s="995"/>
      <c r="E333" s="995"/>
      <c r="F333" s="995"/>
      <c r="G333" s="995"/>
      <c r="H333" s="996"/>
    </row>
    <row r="334" spans="1:8">
      <c r="A334" s="206">
        <v>88264</v>
      </c>
      <c r="B334" s="548" t="s">
        <v>993</v>
      </c>
      <c r="C334" s="267" t="s">
        <v>2050</v>
      </c>
      <c r="D334" s="268"/>
      <c r="E334" s="269" t="s">
        <v>1034</v>
      </c>
      <c r="F334" s="437">
        <v>0.15</v>
      </c>
      <c r="G334" s="534">
        <v>13.77</v>
      </c>
      <c r="H334" s="523">
        <f>ROUND(F334*G334,2)</f>
        <v>2.0699999999999998</v>
      </c>
    </row>
    <row r="335" spans="1:8">
      <c r="A335" s="549">
        <v>88247</v>
      </c>
      <c r="B335" s="548" t="s">
        <v>995</v>
      </c>
      <c r="C335" s="267" t="s">
        <v>2047</v>
      </c>
      <c r="D335" s="426"/>
      <c r="E335" s="269" t="s">
        <v>1034</v>
      </c>
      <c r="F335" s="437">
        <v>0.15</v>
      </c>
      <c r="G335" s="534">
        <v>11.3</v>
      </c>
      <c r="H335" s="523">
        <f>ROUND(F335*G335,2)</f>
        <v>1.7</v>
      </c>
    </row>
    <row r="336" spans="1:8">
      <c r="A336" s="980" t="s">
        <v>1016</v>
      </c>
      <c r="B336" s="981"/>
      <c r="C336" s="981"/>
      <c r="D336" s="981"/>
      <c r="E336" s="981"/>
      <c r="F336" s="981"/>
      <c r="G336" s="981"/>
      <c r="H336" s="982"/>
    </row>
    <row r="337" spans="1:8">
      <c r="A337" s="550" t="s">
        <v>138</v>
      </c>
      <c r="B337" s="551" t="s">
        <v>1017</v>
      </c>
      <c r="C337" s="998" t="s">
        <v>2057</v>
      </c>
      <c r="D337" s="998"/>
      <c r="E337" s="552" t="s">
        <v>16</v>
      </c>
      <c r="F337" s="553">
        <v>1</v>
      </c>
      <c r="G337" s="554">
        <v>31.72</v>
      </c>
      <c r="H337" s="555">
        <f>ROUND(F337*G337,2)</f>
        <v>31.72</v>
      </c>
    </row>
    <row r="338" spans="1:8" ht="15.75" thickBot="1">
      <c r="A338" s="199"/>
      <c r="B338" s="556"/>
      <c r="C338" s="805"/>
      <c r="D338" s="805"/>
      <c r="E338" s="200"/>
      <c r="F338" s="200"/>
      <c r="G338" s="200"/>
      <c r="H338" s="557"/>
    </row>
    <row r="339" spans="1:8" ht="9" customHeight="1" thickBot="1">
      <c r="A339" s="432"/>
      <c r="B339" s="432"/>
      <c r="C339" s="432"/>
      <c r="D339" s="432"/>
      <c r="E339" s="432"/>
      <c r="F339" s="433"/>
      <c r="G339" s="432"/>
      <c r="H339" s="432"/>
    </row>
    <row r="340" spans="1:8">
      <c r="A340" s="753" t="s">
        <v>970</v>
      </c>
      <c r="B340" s="754"/>
      <c r="C340" s="754"/>
      <c r="D340" s="754"/>
      <c r="E340" s="754"/>
      <c r="F340" s="754"/>
      <c r="G340" s="754"/>
      <c r="H340" s="369">
        <f>SUM(H334:H337)</f>
        <v>35.489999999999995</v>
      </c>
    </row>
    <row r="341" spans="1:8">
      <c r="A341" s="755" t="s">
        <v>969</v>
      </c>
      <c r="B341" s="756"/>
      <c r="C341" s="756"/>
      <c r="D341" s="756"/>
      <c r="E341" s="756"/>
      <c r="F341" s="756"/>
      <c r="G341" s="756"/>
      <c r="H341" s="370">
        <f>H342-H340</f>
        <v>8.8725000000000023</v>
      </c>
    </row>
    <row r="342" spans="1:8" ht="15.75" thickBot="1">
      <c r="A342" s="757" t="s">
        <v>968</v>
      </c>
      <c r="B342" s="758"/>
      <c r="C342" s="758"/>
      <c r="D342" s="758"/>
      <c r="E342" s="758"/>
      <c r="F342" s="758"/>
      <c r="G342" s="758"/>
      <c r="H342" s="371">
        <f>H340*1.25</f>
        <v>44.362499999999997</v>
      </c>
    </row>
    <row r="343" spans="1:8" ht="15.75" thickBot="1">
      <c r="A343" s="287"/>
      <c r="B343" s="287"/>
      <c r="C343" s="287"/>
      <c r="D343" s="287"/>
      <c r="E343" s="287"/>
      <c r="F343" s="287"/>
      <c r="G343" s="287"/>
      <c r="H343" s="434"/>
    </row>
    <row r="344" spans="1:8">
      <c r="A344" s="81" t="s">
        <v>129</v>
      </c>
      <c r="B344" s="783" t="s">
        <v>1989</v>
      </c>
      <c r="C344" s="784"/>
      <c r="D344" s="784"/>
      <c r="E344" s="784"/>
      <c r="F344" s="784"/>
      <c r="G344" s="785"/>
      <c r="H344" s="336" t="s">
        <v>16</v>
      </c>
    </row>
    <row r="345" spans="1:8" ht="23.25" thickBot="1">
      <c r="A345" s="84" t="s">
        <v>989</v>
      </c>
      <c r="B345" s="318" t="s">
        <v>14</v>
      </c>
      <c r="C345" s="800" t="s">
        <v>15</v>
      </c>
      <c r="D345" s="800"/>
      <c r="E345" s="319" t="s">
        <v>16</v>
      </c>
      <c r="F345" s="319" t="s">
        <v>17</v>
      </c>
      <c r="G345" s="319" t="s">
        <v>18</v>
      </c>
      <c r="H345" s="518" t="s">
        <v>19</v>
      </c>
    </row>
    <row r="346" spans="1:8">
      <c r="A346" s="994" t="s">
        <v>992</v>
      </c>
      <c r="B346" s="995"/>
      <c r="C346" s="995"/>
      <c r="D346" s="995"/>
      <c r="E346" s="995"/>
      <c r="F346" s="995"/>
      <c r="G346" s="995"/>
      <c r="H346" s="996"/>
    </row>
    <row r="347" spans="1:8">
      <c r="A347" s="206" t="s">
        <v>294</v>
      </c>
      <c r="B347" s="548" t="s">
        <v>993</v>
      </c>
      <c r="C347" s="558" t="s">
        <v>2058</v>
      </c>
      <c r="D347" s="558"/>
      <c r="E347" s="163" t="s">
        <v>1038</v>
      </c>
      <c r="F347" s="437">
        <v>0.09</v>
      </c>
      <c r="G347" s="534">
        <v>22.04</v>
      </c>
      <c r="H347" s="523">
        <f>ROUND(F347*G347,2)</f>
        <v>1.98</v>
      </c>
    </row>
    <row r="348" spans="1:8">
      <c r="A348" s="206" t="s">
        <v>744</v>
      </c>
      <c r="B348" s="548" t="s">
        <v>995</v>
      </c>
      <c r="C348" s="558" t="s">
        <v>1967</v>
      </c>
      <c r="D348" s="559"/>
      <c r="E348" s="163" t="s">
        <v>1038</v>
      </c>
      <c r="F348" s="437">
        <v>0.03</v>
      </c>
      <c r="G348" s="534">
        <v>33.06</v>
      </c>
      <c r="H348" s="523">
        <f>ROUND(F348*G348,2)</f>
        <v>0.99</v>
      </c>
    </row>
    <row r="349" spans="1:8">
      <c r="A349" s="980" t="s">
        <v>1016</v>
      </c>
      <c r="B349" s="981"/>
      <c r="C349" s="981"/>
      <c r="D349" s="981"/>
      <c r="E349" s="981"/>
      <c r="F349" s="981"/>
      <c r="G349" s="981"/>
      <c r="H349" s="982"/>
    </row>
    <row r="350" spans="1:8">
      <c r="A350" s="519">
        <v>3278</v>
      </c>
      <c r="B350" s="560" t="s">
        <v>1017</v>
      </c>
      <c r="C350" s="997" t="s">
        <v>2059</v>
      </c>
      <c r="D350" s="997"/>
      <c r="E350" s="561" t="s">
        <v>16</v>
      </c>
      <c r="F350" s="562">
        <v>1</v>
      </c>
      <c r="G350" s="534">
        <v>44.31</v>
      </c>
      <c r="H350" s="523">
        <f>ROUND(F350*G350,2)</f>
        <v>44.31</v>
      </c>
    </row>
    <row r="351" spans="1:8" ht="15.75" thickBot="1">
      <c r="A351" s="199"/>
      <c r="B351" s="556"/>
      <c r="C351" s="805"/>
      <c r="D351" s="805"/>
      <c r="E351" s="200"/>
      <c r="F351" s="200"/>
      <c r="G351" s="200"/>
      <c r="H351" s="557"/>
    </row>
    <row r="352" spans="1:8" ht="9" customHeight="1" thickBot="1">
      <c r="A352" s="432"/>
      <c r="B352" s="432"/>
      <c r="C352" s="432"/>
      <c r="D352" s="432"/>
      <c r="E352" s="432"/>
      <c r="F352" s="433"/>
      <c r="G352" s="432"/>
      <c r="H352" s="432"/>
    </row>
    <row r="353" spans="1:8">
      <c r="A353" s="753" t="s">
        <v>970</v>
      </c>
      <c r="B353" s="754"/>
      <c r="C353" s="754"/>
      <c r="D353" s="754"/>
      <c r="E353" s="754"/>
      <c r="F353" s="754"/>
      <c r="G353" s="754"/>
      <c r="H353" s="369">
        <f>SUM(H347:H350)</f>
        <v>47.28</v>
      </c>
    </row>
    <row r="354" spans="1:8">
      <c r="A354" s="755" t="s">
        <v>969</v>
      </c>
      <c r="B354" s="756"/>
      <c r="C354" s="756"/>
      <c r="D354" s="756"/>
      <c r="E354" s="756"/>
      <c r="F354" s="756"/>
      <c r="G354" s="756"/>
      <c r="H354" s="370">
        <f>H355-H353</f>
        <v>11.82</v>
      </c>
    </row>
    <row r="355" spans="1:8" ht="15.75" thickBot="1">
      <c r="A355" s="757" t="s">
        <v>968</v>
      </c>
      <c r="B355" s="758"/>
      <c r="C355" s="758"/>
      <c r="D355" s="758"/>
      <c r="E355" s="758"/>
      <c r="F355" s="758"/>
      <c r="G355" s="758"/>
      <c r="H355" s="371">
        <f>H353*1.25</f>
        <v>59.1</v>
      </c>
    </row>
    <row r="356" spans="1:8" ht="15.75" thickBot="1">
      <c r="A356" s="287"/>
      <c r="B356" s="287"/>
      <c r="C356" s="287"/>
      <c r="D356" s="287"/>
      <c r="E356" s="287"/>
      <c r="F356" s="287"/>
      <c r="G356" s="287"/>
      <c r="H356" s="434"/>
    </row>
    <row r="357" spans="1:8">
      <c r="A357" s="81" t="s">
        <v>130</v>
      </c>
      <c r="B357" s="783" t="s">
        <v>2060</v>
      </c>
      <c r="C357" s="784"/>
      <c r="D357" s="784"/>
      <c r="E357" s="784"/>
      <c r="F357" s="784"/>
      <c r="G357" s="785"/>
      <c r="H357" s="336" t="s">
        <v>16</v>
      </c>
    </row>
    <row r="358" spans="1:8" ht="23.25" thickBot="1">
      <c r="A358" s="84" t="s">
        <v>989</v>
      </c>
      <c r="B358" s="130" t="s">
        <v>14</v>
      </c>
      <c r="C358" s="795" t="s">
        <v>15</v>
      </c>
      <c r="D358" s="795"/>
      <c r="E358" s="131" t="s">
        <v>16</v>
      </c>
      <c r="F358" s="131" t="s">
        <v>17</v>
      </c>
      <c r="G358" s="131" t="s">
        <v>18</v>
      </c>
      <c r="H358" s="337" t="s">
        <v>19</v>
      </c>
    </row>
    <row r="359" spans="1:8">
      <c r="A359" s="994" t="s">
        <v>1032</v>
      </c>
      <c r="B359" s="995"/>
      <c r="C359" s="995"/>
      <c r="D359" s="995"/>
      <c r="E359" s="995"/>
      <c r="F359" s="995"/>
      <c r="G359" s="995"/>
      <c r="H359" s="996"/>
    </row>
    <row r="360" spans="1:8">
      <c r="A360" s="142">
        <v>88309</v>
      </c>
      <c r="B360" s="476" t="s">
        <v>993</v>
      </c>
      <c r="C360" s="845" t="s">
        <v>1033</v>
      </c>
      <c r="D360" s="846"/>
      <c r="E360" s="144" t="s">
        <v>1034</v>
      </c>
      <c r="F360" s="145">
        <v>1.4</v>
      </c>
      <c r="G360" s="480">
        <v>13.77</v>
      </c>
      <c r="H360" s="362">
        <f>ROUND(F360*G360,2)</f>
        <v>19.28</v>
      </c>
    </row>
    <row r="361" spans="1:8">
      <c r="A361" s="146">
        <v>88316</v>
      </c>
      <c r="B361" s="476" t="s">
        <v>995</v>
      </c>
      <c r="C361" s="844" t="s">
        <v>2061</v>
      </c>
      <c r="D361" s="844"/>
      <c r="E361" s="144" t="s">
        <v>1034</v>
      </c>
      <c r="F361" s="145">
        <v>5.52</v>
      </c>
      <c r="G361" s="563">
        <v>11.02</v>
      </c>
      <c r="H361" s="479">
        <f>ROUND(F361*G361,2)</f>
        <v>60.83</v>
      </c>
    </row>
    <row r="362" spans="1:8">
      <c r="A362" s="142">
        <v>88261</v>
      </c>
      <c r="B362" s="476" t="s">
        <v>997</v>
      </c>
      <c r="C362" s="968" t="s">
        <v>2062</v>
      </c>
      <c r="D362" s="969"/>
      <c r="E362" s="144" t="s">
        <v>1034</v>
      </c>
      <c r="F362" s="145">
        <v>3.75</v>
      </c>
      <c r="G362" s="534">
        <v>13.63</v>
      </c>
      <c r="H362" s="479">
        <f>ROUND(F362*G362,2)</f>
        <v>51.11</v>
      </c>
    </row>
    <row r="363" spans="1:8">
      <c r="A363" s="999" t="s">
        <v>1016</v>
      </c>
      <c r="B363" s="965"/>
      <c r="C363" s="965"/>
      <c r="D363" s="965"/>
      <c r="E363" s="965"/>
      <c r="F363" s="965"/>
      <c r="G363" s="1000"/>
      <c r="H363" s="1001"/>
    </row>
    <row r="364" spans="1:8">
      <c r="A364" s="142">
        <v>183</v>
      </c>
      <c r="B364" s="560" t="s">
        <v>1017</v>
      </c>
      <c r="C364" s="968" t="s">
        <v>2063</v>
      </c>
      <c r="D364" s="969"/>
      <c r="E364" s="144" t="s">
        <v>2064</v>
      </c>
      <c r="F364" s="145">
        <v>1</v>
      </c>
      <c r="G364" s="564">
        <v>85</v>
      </c>
      <c r="H364" s="523">
        <f t="shared" ref="H364:H372" si="0">ROUND(F364*G364,2)</f>
        <v>85</v>
      </c>
    </row>
    <row r="365" spans="1:8">
      <c r="A365" s="146">
        <v>367</v>
      </c>
      <c r="B365" s="476" t="s">
        <v>1020</v>
      </c>
      <c r="C365" s="844" t="s">
        <v>1551</v>
      </c>
      <c r="D365" s="844"/>
      <c r="E365" s="144" t="s">
        <v>1038</v>
      </c>
      <c r="F365" s="145">
        <v>0.01</v>
      </c>
      <c r="G365" s="563">
        <v>37.5</v>
      </c>
      <c r="H365" s="479">
        <f t="shared" si="0"/>
        <v>0.38</v>
      </c>
    </row>
    <row r="366" spans="1:8">
      <c r="A366" s="146">
        <v>1379</v>
      </c>
      <c r="B366" s="476" t="s">
        <v>1060</v>
      </c>
      <c r="C366" s="844" t="s">
        <v>2065</v>
      </c>
      <c r="D366" s="844"/>
      <c r="E366" s="144" t="s">
        <v>1091</v>
      </c>
      <c r="F366" s="145">
        <v>1.72</v>
      </c>
      <c r="G366" s="563">
        <v>0.64</v>
      </c>
      <c r="H366" s="479">
        <f t="shared" si="0"/>
        <v>1.1000000000000001</v>
      </c>
    </row>
    <row r="367" spans="1:8">
      <c r="A367" s="142">
        <v>3080</v>
      </c>
      <c r="B367" s="560" t="s">
        <v>1062</v>
      </c>
      <c r="C367" s="968" t="s">
        <v>2066</v>
      </c>
      <c r="D367" s="969"/>
      <c r="E367" s="144" t="s">
        <v>2067</v>
      </c>
      <c r="F367" s="145">
        <v>1</v>
      </c>
      <c r="G367" s="564">
        <v>32.799999999999997</v>
      </c>
      <c r="H367" s="523">
        <f t="shared" si="0"/>
        <v>32.799999999999997</v>
      </c>
    </row>
    <row r="368" spans="1:8">
      <c r="A368" s="142">
        <v>4378</v>
      </c>
      <c r="B368" s="560" t="s">
        <v>1064</v>
      </c>
      <c r="C368" s="968" t="s">
        <v>2068</v>
      </c>
      <c r="D368" s="969"/>
      <c r="E368" s="144" t="s">
        <v>16</v>
      </c>
      <c r="F368" s="145">
        <v>8</v>
      </c>
      <c r="G368" s="564">
        <v>0.49</v>
      </c>
      <c r="H368" s="523">
        <f t="shared" si="0"/>
        <v>3.92</v>
      </c>
    </row>
    <row r="369" spans="1:8">
      <c r="A369" s="142">
        <v>4419</v>
      </c>
      <c r="B369" s="560" t="s">
        <v>1103</v>
      </c>
      <c r="C369" s="968" t="s">
        <v>2069</v>
      </c>
      <c r="D369" s="969"/>
      <c r="E369" s="144" t="s">
        <v>16</v>
      </c>
      <c r="F369" s="145">
        <v>6</v>
      </c>
      <c r="G369" s="564">
        <v>0.69</v>
      </c>
      <c r="H369" s="523">
        <f t="shared" si="0"/>
        <v>4.1399999999999997</v>
      </c>
    </row>
    <row r="370" spans="1:8">
      <c r="A370" s="146">
        <v>4977</v>
      </c>
      <c r="B370" s="476" t="s">
        <v>1106</v>
      </c>
      <c r="C370" s="968" t="s">
        <v>2070</v>
      </c>
      <c r="D370" s="969"/>
      <c r="E370" s="144" t="s">
        <v>959</v>
      </c>
      <c r="F370" s="145">
        <f>0.6*2.1</f>
        <v>1.26</v>
      </c>
      <c r="G370" s="563">
        <v>142.25</v>
      </c>
      <c r="H370" s="479">
        <f t="shared" si="0"/>
        <v>179.24</v>
      </c>
    </row>
    <row r="371" spans="1:8">
      <c r="A371" s="146">
        <v>5072</v>
      </c>
      <c r="B371" s="476" t="s">
        <v>1108</v>
      </c>
      <c r="C371" s="844" t="s">
        <v>2071</v>
      </c>
      <c r="D371" s="844"/>
      <c r="E371" s="144" t="s">
        <v>1091</v>
      </c>
      <c r="F371" s="145">
        <v>0.2</v>
      </c>
      <c r="G371" s="563">
        <v>13.87</v>
      </c>
      <c r="H371" s="479">
        <f t="shared" si="0"/>
        <v>2.77</v>
      </c>
    </row>
    <row r="372" spans="1:8">
      <c r="A372" s="146">
        <v>11447</v>
      </c>
      <c r="B372" s="476" t="s">
        <v>1110</v>
      </c>
      <c r="C372" s="844" t="s">
        <v>2072</v>
      </c>
      <c r="D372" s="844"/>
      <c r="E372" s="144" t="s">
        <v>16</v>
      </c>
      <c r="F372" s="145">
        <v>3</v>
      </c>
      <c r="G372" s="565">
        <v>10.51</v>
      </c>
      <c r="H372" s="479">
        <f t="shared" si="0"/>
        <v>31.53</v>
      </c>
    </row>
    <row r="373" spans="1:8" ht="15.75" thickBot="1">
      <c r="A373" s="152"/>
      <c r="B373" s="566"/>
      <c r="C373" s="876"/>
      <c r="D373" s="876"/>
      <c r="E373" s="154"/>
      <c r="F373" s="154"/>
      <c r="G373" s="153"/>
      <c r="H373" s="104"/>
    </row>
    <row r="374" spans="1:8" ht="9" customHeight="1" thickBot="1">
      <c r="A374" s="432"/>
      <c r="B374" s="432"/>
      <c r="C374" s="432"/>
      <c r="D374" s="432"/>
      <c r="E374" s="432"/>
      <c r="F374" s="433"/>
      <c r="G374" s="432"/>
      <c r="H374" s="432"/>
    </row>
    <row r="375" spans="1:8">
      <c r="A375" s="753" t="s">
        <v>970</v>
      </c>
      <c r="B375" s="754"/>
      <c r="C375" s="754"/>
      <c r="D375" s="754"/>
      <c r="E375" s="754"/>
      <c r="F375" s="754"/>
      <c r="G375" s="754"/>
      <c r="H375" s="369">
        <f>SUM(H360:H372)</f>
        <v>472.1</v>
      </c>
    </row>
    <row r="376" spans="1:8">
      <c r="A376" s="755" t="s">
        <v>969</v>
      </c>
      <c r="B376" s="756"/>
      <c r="C376" s="756"/>
      <c r="D376" s="756"/>
      <c r="E376" s="756"/>
      <c r="F376" s="756"/>
      <c r="G376" s="756"/>
      <c r="H376" s="370">
        <f>H377-H375</f>
        <v>118.02499999999998</v>
      </c>
    </row>
    <row r="377" spans="1:8" ht="15.75" thickBot="1">
      <c r="A377" s="757" t="s">
        <v>968</v>
      </c>
      <c r="B377" s="758"/>
      <c r="C377" s="758"/>
      <c r="D377" s="758"/>
      <c r="E377" s="758"/>
      <c r="F377" s="758"/>
      <c r="G377" s="758"/>
      <c r="H377" s="371">
        <f>H375*1.25</f>
        <v>590.125</v>
      </c>
    </row>
    <row r="378" spans="1:8" ht="15.75" thickBot="1">
      <c r="A378" s="287"/>
      <c r="B378" s="287"/>
      <c r="C378" s="287"/>
      <c r="D378" s="287"/>
      <c r="E378" s="287"/>
      <c r="F378" s="287"/>
      <c r="G378" s="287"/>
      <c r="H378" s="434"/>
    </row>
    <row r="379" spans="1:8">
      <c r="A379" s="81" t="s">
        <v>131</v>
      </c>
      <c r="B379" s="783" t="s">
        <v>2073</v>
      </c>
      <c r="C379" s="784"/>
      <c r="D379" s="784"/>
      <c r="E379" s="784"/>
      <c r="F379" s="784"/>
      <c r="G379" s="785"/>
      <c r="H379" s="336" t="s">
        <v>16</v>
      </c>
    </row>
    <row r="380" spans="1:8" ht="23.25" thickBot="1">
      <c r="A380" s="84" t="s">
        <v>989</v>
      </c>
      <c r="B380" s="130" t="s">
        <v>14</v>
      </c>
      <c r="C380" s="795" t="s">
        <v>15</v>
      </c>
      <c r="D380" s="795"/>
      <c r="E380" s="131" t="s">
        <v>16</v>
      </c>
      <c r="F380" s="131" t="s">
        <v>17</v>
      </c>
      <c r="G380" s="131" t="s">
        <v>18</v>
      </c>
      <c r="H380" s="337" t="s">
        <v>19</v>
      </c>
    </row>
    <row r="381" spans="1:8">
      <c r="A381" s="994" t="s">
        <v>1032</v>
      </c>
      <c r="B381" s="995"/>
      <c r="C381" s="995"/>
      <c r="D381" s="995"/>
      <c r="E381" s="995"/>
      <c r="F381" s="995"/>
      <c r="G381" s="995"/>
      <c r="H381" s="996"/>
    </row>
    <row r="382" spans="1:8">
      <c r="A382" s="146">
        <v>88309</v>
      </c>
      <c r="B382" s="476" t="s">
        <v>993</v>
      </c>
      <c r="C382" s="844" t="s">
        <v>1033</v>
      </c>
      <c r="D382" s="844"/>
      <c r="E382" s="144" t="s">
        <v>1034</v>
      </c>
      <c r="F382" s="145">
        <v>2</v>
      </c>
      <c r="G382" s="563">
        <v>13.77</v>
      </c>
      <c r="H382" s="479">
        <f>ROUND(F382*G382,2)</f>
        <v>27.54</v>
      </c>
    </row>
    <row r="383" spans="1:8">
      <c r="A383" s="146">
        <v>88316</v>
      </c>
      <c r="B383" s="476" t="s">
        <v>995</v>
      </c>
      <c r="C383" s="844" t="s">
        <v>1035</v>
      </c>
      <c r="D383" s="844"/>
      <c r="E383" s="144" t="s">
        <v>1034</v>
      </c>
      <c r="F383" s="145">
        <v>2.5</v>
      </c>
      <c r="G383" s="565">
        <v>11.02</v>
      </c>
      <c r="H383" s="479">
        <f>ROUND(F383*G383,2)</f>
        <v>27.55</v>
      </c>
    </row>
    <row r="384" spans="1:8">
      <c r="A384" s="999" t="s">
        <v>1016</v>
      </c>
      <c r="B384" s="965"/>
      <c r="C384" s="965"/>
      <c r="D384" s="965"/>
      <c r="E384" s="965"/>
      <c r="F384" s="965"/>
      <c r="G384" s="1000"/>
      <c r="H384" s="1001"/>
    </row>
    <row r="385" spans="1:8">
      <c r="A385" s="146">
        <v>370</v>
      </c>
      <c r="B385" s="476" t="s">
        <v>1017</v>
      </c>
      <c r="C385" s="844" t="s">
        <v>1089</v>
      </c>
      <c r="D385" s="844"/>
      <c r="E385" s="144" t="s">
        <v>1003</v>
      </c>
      <c r="F385" s="145">
        <v>0.01</v>
      </c>
      <c r="G385" s="563">
        <v>57.5</v>
      </c>
      <c r="H385" s="479">
        <f>ROUND(F385*G385,2)</f>
        <v>0.57999999999999996</v>
      </c>
    </row>
    <row r="386" spans="1:8">
      <c r="A386" s="146">
        <v>1379</v>
      </c>
      <c r="B386" s="476" t="s">
        <v>1020</v>
      </c>
      <c r="C386" s="844" t="s">
        <v>2074</v>
      </c>
      <c r="D386" s="844"/>
      <c r="E386" s="144" t="s">
        <v>1091</v>
      </c>
      <c r="F386" s="145">
        <v>1.72</v>
      </c>
      <c r="G386" s="563">
        <v>0.64</v>
      </c>
      <c r="H386" s="479">
        <f>ROUND(F386*G386,2)</f>
        <v>1.1000000000000001</v>
      </c>
    </row>
    <row r="387" spans="1:8">
      <c r="A387" s="146">
        <v>25001</v>
      </c>
      <c r="B387" s="476" t="s">
        <v>1060</v>
      </c>
      <c r="C387" s="844" t="s">
        <v>2075</v>
      </c>
      <c r="D387" s="844"/>
      <c r="E387" s="144" t="s">
        <v>16</v>
      </c>
      <c r="F387" s="145">
        <v>1</v>
      </c>
      <c r="G387" s="565">
        <v>229.51</v>
      </c>
      <c r="H387" s="479">
        <f>ROUND(F387*G387,2)</f>
        <v>229.51</v>
      </c>
    </row>
    <row r="388" spans="1:8" ht="15.75" thickBot="1">
      <c r="A388" s="567"/>
      <c r="B388" s="489"/>
      <c r="C388" s="1002"/>
      <c r="D388" s="1002"/>
      <c r="E388" s="490"/>
      <c r="F388" s="490"/>
      <c r="G388" s="490"/>
      <c r="H388" s="568"/>
    </row>
    <row r="389" spans="1:8" ht="9" customHeight="1" thickBot="1">
      <c r="A389" s="432"/>
      <c r="B389" s="432"/>
      <c r="C389" s="432"/>
      <c r="D389" s="432"/>
      <c r="E389" s="432"/>
      <c r="F389" s="433"/>
      <c r="G389" s="432"/>
      <c r="H389" s="432"/>
    </row>
    <row r="390" spans="1:8">
      <c r="A390" s="753" t="s">
        <v>970</v>
      </c>
      <c r="B390" s="754"/>
      <c r="C390" s="754"/>
      <c r="D390" s="754"/>
      <c r="E390" s="754"/>
      <c r="F390" s="754"/>
      <c r="G390" s="754"/>
      <c r="H390" s="369">
        <f>SUM(H382:H387)</f>
        <v>286.27999999999997</v>
      </c>
    </row>
    <row r="391" spans="1:8">
      <c r="A391" s="755" t="s">
        <v>969</v>
      </c>
      <c r="B391" s="756"/>
      <c r="C391" s="756"/>
      <c r="D391" s="756"/>
      <c r="E391" s="756"/>
      <c r="F391" s="756"/>
      <c r="G391" s="756"/>
      <c r="H391" s="370">
        <f>H392-H390</f>
        <v>71.569999999999993</v>
      </c>
    </row>
    <row r="392" spans="1:8" ht="15.75" thickBot="1">
      <c r="A392" s="757" t="s">
        <v>968</v>
      </c>
      <c r="B392" s="758"/>
      <c r="C392" s="758"/>
      <c r="D392" s="758"/>
      <c r="E392" s="758"/>
      <c r="F392" s="758"/>
      <c r="G392" s="758"/>
      <c r="H392" s="371">
        <f>H390*1.25</f>
        <v>357.84999999999997</v>
      </c>
    </row>
    <row r="393" spans="1:8" ht="15.75" thickBot="1">
      <c r="A393" s="287"/>
      <c r="B393" s="287"/>
      <c r="C393" s="287"/>
      <c r="D393" s="287"/>
      <c r="E393" s="287"/>
      <c r="F393" s="287"/>
      <c r="G393" s="287"/>
      <c r="H393" s="434"/>
    </row>
    <row r="394" spans="1:8">
      <c r="A394" s="81" t="s">
        <v>670</v>
      </c>
      <c r="B394" s="783" t="s">
        <v>2076</v>
      </c>
      <c r="C394" s="784"/>
      <c r="D394" s="784"/>
      <c r="E394" s="784"/>
      <c r="F394" s="784"/>
      <c r="G394" s="785"/>
      <c r="H394" s="336" t="s">
        <v>16</v>
      </c>
    </row>
    <row r="395" spans="1:8" ht="23.25" thickBot="1">
      <c r="A395" s="84" t="s">
        <v>989</v>
      </c>
      <c r="B395" s="318" t="s">
        <v>14</v>
      </c>
      <c r="C395" s="800" t="s">
        <v>15</v>
      </c>
      <c r="D395" s="800"/>
      <c r="E395" s="319" t="s">
        <v>16</v>
      </c>
      <c r="F395" s="319" t="s">
        <v>17</v>
      </c>
      <c r="G395" s="319" t="s">
        <v>18</v>
      </c>
      <c r="H395" s="518" t="s">
        <v>19</v>
      </c>
    </row>
    <row r="396" spans="1:8">
      <c r="A396" s="994" t="s">
        <v>992</v>
      </c>
      <c r="B396" s="995"/>
      <c r="C396" s="995"/>
      <c r="D396" s="995"/>
      <c r="E396" s="995"/>
      <c r="F396" s="995"/>
      <c r="G396" s="995"/>
      <c r="H396" s="996"/>
    </row>
    <row r="397" spans="1:8">
      <c r="A397" s="524">
        <v>6103</v>
      </c>
      <c r="B397" s="560" t="s">
        <v>993</v>
      </c>
      <c r="C397" s="760" t="s">
        <v>2077</v>
      </c>
      <c r="D397" s="760"/>
      <c r="E397" s="144" t="s">
        <v>959</v>
      </c>
      <c r="F397" s="145">
        <v>0.24</v>
      </c>
      <c r="G397" s="564">
        <v>335.59</v>
      </c>
      <c r="H397" s="523">
        <f>ROUND(F397*G397,2)</f>
        <v>80.540000000000006</v>
      </c>
    </row>
    <row r="398" spans="1:8">
      <c r="A398" s="569">
        <v>72122</v>
      </c>
      <c r="B398" s="570" t="s">
        <v>995</v>
      </c>
      <c r="C398" s="1003" t="s">
        <v>2078</v>
      </c>
      <c r="D398" s="1003"/>
      <c r="E398" s="571" t="s">
        <v>959</v>
      </c>
      <c r="F398" s="209">
        <v>0.24</v>
      </c>
      <c r="G398" s="572">
        <v>60.69</v>
      </c>
      <c r="H398" s="573">
        <f>ROUND(F398*G398,2)</f>
        <v>14.57</v>
      </c>
    </row>
    <row r="399" spans="1:8" ht="15.75" thickBot="1">
      <c r="A399" s="199"/>
      <c r="B399" s="556"/>
      <c r="C399" s="805"/>
      <c r="D399" s="805"/>
      <c r="E399" s="200"/>
      <c r="F399" s="200"/>
      <c r="G399" s="200"/>
      <c r="H399" s="557"/>
    </row>
    <row r="400" spans="1:8" ht="9" customHeight="1" thickBot="1">
      <c r="A400" s="432"/>
      <c r="B400" s="432"/>
      <c r="C400" s="432"/>
      <c r="D400" s="432"/>
      <c r="E400" s="432"/>
      <c r="F400" s="433"/>
      <c r="G400" s="432"/>
      <c r="H400" s="432"/>
    </row>
    <row r="401" spans="1:8">
      <c r="A401" s="753" t="s">
        <v>970</v>
      </c>
      <c r="B401" s="754"/>
      <c r="C401" s="754"/>
      <c r="D401" s="754"/>
      <c r="E401" s="754"/>
      <c r="F401" s="754"/>
      <c r="G401" s="754"/>
      <c r="H401" s="369">
        <f>SUM(H397:H398)</f>
        <v>95.110000000000014</v>
      </c>
    </row>
    <row r="402" spans="1:8">
      <c r="A402" s="755" t="s">
        <v>969</v>
      </c>
      <c r="B402" s="756"/>
      <c r="C402" s="756"/>
      <c r="D402" s="756"/>
      <c r="E402" s="756"/>
      <c r="F402" s="756"/>
      <c r="G402" s="756"/>
      <c r="H402" s="370">
        <f>H403-H401</f>
        <v>23.777500000000003</v>
      </c>
    </row>
    <row r="403" spans="1:8" ht="15.75" thickBot="1">
      <c r="A403" s="757" t="s">
        <v>968</v>
      </c>
      <c r="B403" s="758"/>
      <c r="C403" s="758"/>
      <c r="D403" s="758"/>
      <c r="E403" s="758"/>
      <c r="F403" s="758"/>
      <c r="G403" s="758"/>
      <c r="H403" s="371">
        <f>H401*1.25</f>
        <v>118.88750000000002</v>
      </c>
    </row>
    <row r="404" spans="1:8" ht="15.75" thickBot="1">
      <c r="A404" s="287"/>
      <c r="B404" s="287"/>
      <c r="C404" s="287"/>
      <c r="D404" s="287"/>
      <c r="E404" s="287"/>
      <c r="F404" s="287"/>
      <c r="G404" s="287"/>
      <c r="H404" s="434"/>
    </row>
    <row r="405" spans="1:8">
      <c r="A405" s="81" t="s">
        <v>717</v>
      </c>
      <c r="B405" s="783" t="s">
        <v>2079</v>
      </c>
      <c r="C405" s="784"/>
      <c r="D405" s="784"/>
      <c r="E405" s="784"/>
      <c r="F405" s="784"/>
      <c r="G405" s="785"/>
      <c r="H405" s="336" t="s">
        <v>16</v>
      </c>
    </row>
    <row r="406" spans="1:8" ht="23.25" thickBot="1">
      <c r="A406" s="84" t="s">
        <v>989</v>
      </c>
      <c r="B406" s="318" t="s">
        <v>14</v>
      </c>
      <c r="C406" s="800" t="s">
        <v>15</v>
      </c>
      <c r="D406" s="800"/>
      <c r="E406" s="319" t="s">
        <v>16</v>
      </c>
      <c r="F406" s="319" t="s">
        <v>17</v>
      </c>
      <c r="G406" s="319" t="s">
        <v>18</v>
      </c>
      <c r="H406" s="518" t="s">
        <v>19</v>
      </c>
    </row>
    <row r="407" spans="1:8">
      <c r="A407" s="986" t="s">
        <v>1032</v>
      </c>
      <c r="B407" s="987"/>
      <c r="C407" s="987"/>
      <c r="D407" s="987"/>
      <c r="E407" s="987"/>
      <c r="F407" s="987"/>
      <c r="G407" s="987"/>
      <c r="H407" s="988"/>
    </row>
    <row r="408" spans="1:8">
      <c r="A408" s="569">
        <v>88309</v>
      </c>
      <c r="B408" s="570" t="s">
        <v>993</v>
      </c>
      <c r="C408" s="1003" t="s">
        <v>1033</v>
      </c>
      <c r="D408" s="1003"/>
      <c r="E408" s="571" t="s">
        <v>1034</v>
      </c>
      <c r="F408" s="209">
        <v>1.5</v>
      </c>
      <c r="G408" s="572">
        <v>13.77</v>
      </c>
      <c r="H408" s="573">
        <f>ROUND(F408*G408,2)</f>
        <v>20.66</v>
      </c>
    </row>
    <row r="409" spans="1:8">
      <c r="A409" s="569">
        <v>88316</v>
      </c>
      <c r="B409" s="570" t="s">
        <v>995</v>
      </c>
      <c r="C409" s="1003" t="s">
        <v>1035</v>
      </c>
      <c r="D409" s="1003"/>
      <c r="E409" s="571" t="s">
        <v>1034</v>
      </c>
      <c r="F409" s="209">
        <v>0.7</v>
      </c>
      <c r="G409" s="572">
        <v>11.02</v>
      </c>
      <c r="H409" s="573">
        <f>ROUND(F409*G409,2)</f>
        <v>7.71</v>
      </c>
    </row>
    <row r="410" spans="1:8">
      <c r="A410" s="980" t="s">
        <v>1016</v>
      </c>
      <c r="B410" s="981"/>
      <c r="C410" s="981"/>
      <c r="D410" s="981"/>
      <c r="E410" s="981"/>
      <c r="F410" s="981"/>
      <c r="G410" s="981"/>
      <c r="H410" s="982"/>
    </row>
    <row r="411" spans="1:8">
      <c r="A411" s="569">
        <v>370</v>
      </c>
      <c r="B411" s="570" t="s">
        <v>1017</v>
      </c>
      <c r="C411" s="1003" t="s">
        <v>1089</v>
      </c>
      <c r="D411" s="1003"/>
      <c r="E411" s="571" t="s">
        <v>1003</v>
      </c>
      <c r="F411" s="209">
        <v>6.0000000000000001E-3</v>
      </c>
      <c r="G411" s="572">
        <v>57.5</v>
      </c>
      <c r="H411" s="573">
        <f>ROUND(F411*G411,2)</f>
        <v>0.35</v>
      </c>
    </row>
    <row r="412" spans="1:8">
      <c r="A412" s="569">
        <v>1379</v>
      </c>
      <c r="B412" s="570" t="s">
        <v>1020</v>
      </c>
      <c r="C412" s="1003" t="s">
        <v>2074</v>
      </c>
      <c r="D412" s="1003"/>
      <c r="E412" s="571" t="s">
        <v>1091</v>
      </c>
      <c r="F412" s="209">
        <v>2.5</v>
      </c>
      <c r="G412" s="572">
        <v>0.64</v>
      </c>
      <c r="H412" s="573">
        <f>ROUND(F412*G412,2)</f>
        <v>1.6</v>
      </c>
    </row>
    <row r="413" spans="1:8">
      <c r="A413" s="524">
        <v>11194</v>
      </c>
      <c r="B413" s="560" t="s">
        <v>1060</v>
      </c>
      <c r="C413" s="760" t="s">
        <v>2080</v>
      </c>
      <c r="D413" s="760"/>
      <c r="E413" s="144" t="s">
        <v>959</v>
      </c>
      <c r="F413" s="145">
        <v>1.2</v>
      </c>
      <c r="G413" s="564">
        <v>426.66</v>
      </c>
      <c r="H413" s="523">
        <f>ROUND(F413*G413,2)</f>
        <v>511.99</v>
      </c>
    </row>
    <row r="414" spans="1:8" ht="15.75" thickBot="1">
      <c r="A414" s="199"/>
      <c r="B414" s="556"/>
      <c r="C414" s="805"/>
      <c r="D414" s="805"/>
      <c r="E414" s="200"/>
      <c r="F414" s="200"/>
      <c r="G414" s="200"/>
      <c r="H414" s="557"/>
    </row>
    <row r="415" spans="1:8" ht="9" customHeight="1" thickBot="1">
      <c r="A415" s="432"/>
      <c r="B415" s="432"/>
      <c r="C415" s="432"/>
      <c r="D415" s="432"/>
      <c r="E415" s="432"/>
      <c r="F415" s="433"/>
      <c r="G415" s="432"/>
      <c r="H415" s="432"/>
    </row>
    <row r="416" spans="1:8">
      <c r="A416" s="753" t="s">
        <v>970</v>
      </c>
      <c r="B416" s="754"/>
      <c r="C416" s="754"/>
      <c r="D416" s="754"/>
      <c r="E416" s="754"/>
      <c r="F416" s="754"/>
      <c r="G416" s="754"/>
      <c r="H416" s="369">
        <f>SUM(H408:H413)</f>
        <v>542.31000000000006</v>
      </c>
    </row>
    <row r="417" spans="1:8">
      <c r="A417" s="755" t="s">
        <v>969</v>
      </c>
      <c r="B417" s="756"/>
      <c r="C417" s="756"/>
      <c r="D417" s="756"/>
      <c r="E417" s="756"/>
      <c r="F417" s="756"/>
      <c r="G417" s="756"/>
      <c r="H417" s="370">
        <f>H418-H416</f>
        <v>135.57749999999999</v>
      </c>
    </row>
    <row r="418" spans="1:8" ht="15.75" thickBot="1">
      <c r="A418" s="757" t="s">
        <v>968</v>
      </c>
      <c r="B418" s="758"/>
      <c r="C418" s="758"/>
      <c r="D418" s="758"/>
      <c r="E418" s="758"/>
      <c r="F418" s="758"/>
      <c r="G418" s="758"/>
      <c r="H418" s="371">
        <f>H416*1.25</f>
        <v>677.88750000000005</v>
      </c>
    </row>
    <row r="419" spans="1:8" ht="15.75" thickBot="1">
      <c r="A419" s="287"/>
      <c r="B419" s="287"/>
      <c r="C419" s="287"/>
      <c r="D419" s="287"/>
      <c r="E419" s="287"/>
      <c r="F419" s="287"/>
      <c r="G419" s="287"/>
      <c r="H419" s="434"/>
    </row>
    <row r="420" spans="1:8">
      <c r="A420" s="81" t="s">
        <v>132</v>
      </c>
      <c r="B420" s="783" t="s">
        <v>1046</v>
      </c>
      <c r="C420" s="784"/>
      <c r="D420" s="784"/>
      <c r="E420" s="784"/>
      <c r="F420" s="784"/>
      <c r="G420" s="785"/>
      <c r="H420" s="336" t="s">
        <v>959</v>
      </c>
    </row>
    <row r="421" spans="1:8" ht="23.25" thickBot="1">
      <c r="A421" s="84" t="s">
        <v>989</v>
      </c>
      <c r="B421" s="130" t="s">
        <v>14</v>
      </c>
      <c r="C421" s="795" t="s">
        <v>15</v>
      </c>
      <c r="D421" s="795"/>
      <c r="E421" s="131" t="s">
        <v>16</v>
      </c>
      <c r="F421" s="131" t="s">
        <v>17</v>
      </c>
      <c r="G421" s="131" t="s">
        <v>18</v>
      </c>
      <c r="H421" s="337" t="s">
        <v>19</v>
      </c>
    </row>
    <row r="422" spans="1:8">
      <c r="A422" s="986" t="s">
        <v>992</v>
      </c>
      <c r="B422" s="987"/>
      <c r="C422" s="987"/>
      <c r="D422" s="987"/>
      <c r="E422" s="987"/>
      <c r="F422" s="987"/>
      <c r="G422" s="987"/>
      <c r="H422" s="988"/>
    </row>
    <row r="423" spans="1:8">
      <c r="A423" s="574">
        <v>73361</v>
      </c>
      <c r="B423" s="575" t="s">
        <v>993</v>
      </c>
      <c r="C423" s="1004" t="s">
        <v>2081</v>
      </c>
      <c r="D423" s="1005"/>
      <c r="E423" s="576" t="s">
        <v>1003</v>
      </c>
      <c r="F423" s="436">
        <v>0.1</v>
      </c>
      <c r="G423" s="577">
        <v>379.51</v>
      </c>
      <c r="H423" s="362">
        <f>ROUND(F423*G423,2)</f>
        <v>37.950000000000003</v>
      </c>
    </row>
    <row r="424" spans="1:8" ht="15.75" thickBot="1">
      <c r="A424" s="199"/>
      <c r="B424" s="556"/>
      <c r="C424" s="805"/>
      <c r="D424" s="805"/>
      <c r="E424" s="200"/>
      <c r="F424" s="200"/>
      <c r="G424" s="200"/>
      <c r="H424" s="557"/>
    </row>
    <row r="425" spans="1:8" ht="9" customHeight="1" thickBot="1">
      <c r="A425" s="432"/>
      <c r="B425" s="432"/>
      <c r="C425" s="432"/>
      <c r="D425" s="432"/>
      <c r="E425" s="432"/>
      <c r="F425" s="433"/>
      <c r="G425" s="432"/>
      <c r="H425" s="432"/>
    </row>
    <row r="426" spans="1:8">
      <c r="A426" s="753" t="s">
        <v>970</v>
      </c>
      <c r="B426" s="754"/>
      <c r="C426" s="754"/>
      <c r="D426" s="754"/>
      <c r="E426" s="754"/>
      <c r="F426" s="754"/>
      <c r="G426" s="754"/>
      <c r="H426" s="369">
        <f>SUM(H423)</f>
        <v>37.950000000000003</v>
      </c>
    </row>
    <row r="427" spans="1:8">
      <c r="A427" s="755" t="s">
        <v>969</v>
      </c>
      <c r="B427" s="756"/>
      <c r="C427" s="756"/>
      <c r="D427" s="756"/>
      <c r="E427" s="756"/>
      <c r="F427" s="756"/>
      <c r="G427" s="756"/>
      <c r="H427" s="370">
        <f>H428-H426</f>
        <v>9.4874999999999972</v>
      </c>
    </row>
    <row r="428" spans="1:8" ht="15.75" thickBot="1">
      <c r="A428" s="757" t="s">
        <v>968</v>
      </c>
      <c r="B428" s="758"/>
      <c r="C428" s="758"/>
      <c r="D428" s="758"/>
      <c r="E428" s="758"/>
      <c r="F428" s="758"/>
      <c r="G428" s="758"/>
      <c r="H428" s="371">
        <f>H426*1.25</f>
        <v>47.4375</v>
      </c>
    </row>
    <row r="429" spans="1:8" ht="15.75" thickBot="1">
      <c r="A429" s="287"/>
      <c r="B429" s="287"/>
      <c r="C429" s="287"/>
      <c r="D429" s="287"/>
      <c r="E429" s="287"/>
      <c r="F429" s="287"/>
      <c r="G429" s="287"/>
      <c r="H429" s="434"/>
    </row>
    <row r="430" spans="1:8">
      <c r="A430" s="81" t="s">
        <v>2082</v>
      </c>
      <c r="B430" s="783" t="s">
        <v>2083</v>
      </c>
      <c r="C430" s="784"/>
      <c r="D430" s="784"/>
      <c r="E430" s="784"/>
      <c r="F430" s="784"/>
      <c r="G430" s="785"/>
      <c r="H430" s="336" t="s">
        <v>959</v>
      </c>
    </row>
    <row r="431" spans="1:8" ht="23.25" thickBot="1">
      <c r="A431" s="84" t="s">
        <v>989</v>
      </c>
      <c r="B431" s="318" t="s">
        <v>14</v>
      </c>
      <c r="C431" s="800" t="s">
        <v>15</v>
      </c>
      <c r="D431" s="800"/>
      <c r="E431" s="319" t="s">
        <v>16</v>
      </c>
      <c r="F431" s="319" t="s">
        <v>17</v>
      </c>
      <c r="G431" s="319" t="s">
        <v>18</v>
      </c>
      <c r="H431" s="518" t="s">
        <v>19</v>
      </c>
    </row>
    <row r="432" spans="1:8">
      <c r="A432" s="986" t="s">
        <v>992</v>
      </c>
      <c r="B432" s="987"/>
      <c r="C432" s="987"/>
      <c r="D432" s="987"/>
      <c r="E432" s="987"/>
      <c r="F432" s="987"/>
      <c r="G432" s="987"/>
      <c r="H432" s="988"/>
    </row>
    <row r="433" spans="1:8">
      <c r="A433" s="519" t="s">
        <v>925</v>
      </c>
      <c r="B433" s="570" t="s">
        <v>993</v>
      </c>
      <c r="C433" s="761" t="s">
        <v>1049</v>
      </c>
      <c r="D433" s="761"/>
      <c r="E433" s="208" t="s">
        <v>1003</v>
      </c>
      <c r="F433" s="209">
        <v>4.4999999999999998E-2</v>
      </c>
      <c r="G433" s="572">
        <v>38.58</v>
      </c>
      <c r="H433" s="523">
        <f t="shared" ref="H433:H438" si="1">ROUND(F433*G433,2)</f>
        <v>1.74</v>
      </c>
    </row>
    <row r="434" spans="1:8">
      <c r="A434" s="569" t="s">
        <v>1044</v>
      </c>
      <c r="B434" s="570" t="s">
        <v>995</v>
      </c>
      <c r="C434" s="761" t="s">
        <v>1045</v>
      </c>
      <c r="D434" s="761"/>
      <c r="E434" s="208" t="s">
        <v>1003</v>
      </c>
      <c r="F434" s="209">
        <v>5.8000000000000003E-2</v>
      </c>
      <c r="G434" s="572">
        <v>69.09</v>
      </c>
      <c r="H434" s="523">
        <f t="shared" si="1"/>
        <v>4.01</v>
      </c>
    </row>
    <row r="435" spans="1:8">
      <c r="A435" s="569">
        <v>73361</v>
      </c>
      <c r="B435" s="570" t="s">
        <v>997</v>
      </c>
      <c r="C435" s="761" t="s">
        <v>2084</v>
      </c>
      <c r="D435" s="761"/>
      <c r="E435" s="208" t="s">
        <v>1003</v>
      </c>
      <c r="F435" s="209">
        <v>4.4999999999999998E-2</v>
      </c>
      <c r="G435" s="572">
        <v>379.51</v>
      </c>
      <c r="H435" s="523">
        <f t="shared" si="1"/>
        <v>17.079999999999998</v>
      </c>
    </row>
    <row r="436" spans="1:8">
      <c r="A436" s="578" t="s">
        <v>391</v>
      </c>
      <c r="B436" s="579" t="s">
        <v>999</v>
      </c>
      <c r="C436" s="998" t="s">
        <v>2085</v>
      </c>
      <c r="D436" s="998"/>
      <c r="E436" s="580" t="s">
        <v>959</v>
      </c>
      <c r="F436" s="553">
        <v>0.25</v>
      </c>
      <c r="G436" s="581">
        <f>H583</f>
        <v>38.950000000000003</v>
      </c>
      <c r="H436" s="555">
        <f t="shared" si="1"/>
        <v>9.74</v>
      </c>
    </row>
    <row r="437" spans="1:8">
      <c r="A437" s="582" t="s">
        <v>132</v>
      </c>
      <c r="B437" s="583" t="s">
        <v>1001</v>
      </c>
      <c r="C437" s="1006" t="s">
        <v>2086</v>
      </c>
      <c r="D437" s="1006"/>
      <c r="E437" s="584" t="s">
        <v>959</v>
      </c>
      <c r="F437" s="585">
        <v>1</v>
      </c>
      <c r="G437" s="586">
        <v>37.950000000000003</v>
      </c>
      <c r="H437" s="587">
        <f t="shared" si="1"/>
        <v>37.950000000000003</v>
      </c>
    </row>
    <row r="438" spans="1:8">
      <c r="A438" s="588" t="s">
        <v>291</v>
      </c>
      <c r="B438" s="570" t="s">
        <v>1004</v>
      </c>
      <c r="C438" s="761" t="s">
        <v>2087</v>
      </c>
      <c r="D438" s="761"/>
      <c r="E438" s="208" t="s">
        <v>959</v>
      </c>
      <c r="F438" s="562">
        <v>1</v>
      </c>
      <c r="G438" s="572">
        <v>35.25</v>
      </c>
      <c r="H438" s="589">
        <f t="shared" si="1"/>
        <v>35.25</v>
      </c>
    </row>
    <row r="439" spans="1:8" ht="15.75" thickBot="1">
      <c r="A439" s="199"/>
      <c r="B439" s="556"/>
      <c r="C439" s="805"/>
      <c r="D439" s="805"/>
      <c r="E439" s="200"/>
      <c r="F439" s="200"/>
      <c r="G439" s="200"/>
      <c r="H439" s="557"/>
    </row>
    <row r="440" spans="1:8" ht="9" customHeight="1" thickBot="1">
      <c r="A440" s="432"/>
      <c r="B440" s="432"/>
      <c r="C440" s="432"/>
      <c r="D440" s="432"/>
      <c r="E440" s="432"/>
      <c r="F440" s="433"/>
      <c r="G440" s="432"/>
      <c r="H440" s="432"/>
    </row>
    <row r="441" spans="1:8">
      <c r="A441" s="753" t="s">
        <v>970</v>
      </c>
      <c r="B441" s="754"/>
      <c r="C441" s="754"/>
      <c r="D441" s="754"/>
      <c r="E441" s="754"/>
      <c r="F441" s="754"/>
      <c r="G441" s="754"/>
      <c r="H441" s="369">
        <f>SUM(H433:H438)</f>
        <v>105.77000000000001</v>
      </c>
    </row>
    <row r="442" spans="1:8">
      <c r="A442" s="755" t="s">
        <v>969</v>
      </c>
      <c r="B442" s="756"/>
      <c r="C442" s="756"/>
      <c r="D442" s="756"/>
      <c r="E442" s="756"/>
      <c r="F442" s="756"/>
      <c r="G442" s="756"/>
      <c r="H442" s="370">
        <f>H443-H441</f>
        <v>26.442499999999995</v>
      </c>
    </row>
    <row r="443" spans="1:8" ht="15.75" thickBot="1">
      <c r="A443" s="757" t="s">
        <v>968</v>
      </c>
      <c r="B443" s="758"/>
      <c r="C443" s="758"/>
      <c r="D443" s="758"/>
      <c r="E443" s="758"/>
      <c r="F443" s="758"/>
      <c r="G443" s="758"/>
      <c r="H443" s="371">
        <f>H441*1.25</f>
        <v>132.21250000000001</v>
      </c>
    </row>
    <row r="444" spans="1:8" ht="15.75" thickBot="1">
      <c r="A444" s="287"/>
      <c r="B444" s="287"/>
      <c r="C444" s="287"/>
      <c r="D444" s="287"/>
      <c r="E444" s="287"/>
      <c r="F444" s="287"/>
      <c r="G444" s="287"/>
      <c r="H444" s="434"/>
    </row>
    <row r="445" spans="1:8">
      <c r="A445" s="81" t="s">
        <v>133</v>
      </c>
      <c r="B445" s="783" t="s">
        <v>2088</v>
      </c>
      <c r="C445" s="784"/>
      <c r="D445" s="784"/>
      <c r="E445" s="784"/>
      <c r="F445" s="784"/>
      <c r="G445" s="785"/>
      <c r="H445" s="336" t="s">
        <v>959</v>
      </c>
    </row>
    <row r="446" spans="1:8" ht="23.25" thickBot="1">
      <c r="A446" s="84" t="s">
        <v>989</v>
      </c>
      <c r="B446" s="318" t="s">
        <v>14</v>
      </c>
      <c r="C446" s="800" t="s">
        <v>15</v>
      </c>
      <c r="D446" s="800"/>
      <c r="E446" s="319" t="s">
        <v>16</v>
      </c>
      <c r="F446" s="319" t="s">
        <v>17</v>
      </c>
      <c r="G446" s="319" t="s">
        <v>18</v>
      </c>
      <c r="H446" s="518" t="s">
        <v>19</v>
      </c>
    </row>
    <row r="447" spans="1:8">
      <c r="A447" s="986" t="s">
        <v>1032</v>
      </c>
      <c r="B447" s="987"/>
      <c r="C447" s="987"/>
      <c r="D447" s="987"/>
      <c r="E447" s="987"/>
      <c r="F447" s="987"/>
      <c r="G447" s="987"/>
      <c r="H447" s="988"/>
    </row>
    <row r="448" spans="1:8">
      <c r="A448" s="519">
        <v>88309</v>
      </c>
      <c r="B448" s="570" t="s">
        <v>993</v>
      </c>
      <c r="C448" s="761" t="s">
        <v>1033</v>
      </c>
      <c r="D448" s="761"/>
      <c r="E448" s="208" t="s">
        <v>1034</v>
      </c>
      <c r="F448" s="209">
        <v>1</v>
      </c>
      <c r="G448" s="534">
        <v>13.77</v>
      </c>
      <c r="H448" s="523">
        <f>ROUND(F448*G448,2)</f>
        <v>13.77</v>
      </c>
    </row>
    <row r="449" spans="1:8">
      <c r="A449" s="590">
        <v>88316</v>
      </c>
      <c r="B449" s="570" t="s">
        <v>995</v>
      </c>
      <c r="C449" s="1007" t="s">
        <v>1035</v>
      </c>
      <c r="D449" s="1007"/>
      <c r="E449" s="591" t="s">
        <v>1034</v>
      </c>
      <c r="F449" s="592">
        <v>1</v>
      </c>
      <c r="G449" s="534">
        <v>11.02</v>
      </c>
      <c r="H449" s="593">
        <f>ROUND(F449*G449,2)</f>
        <v>11.02</v>
      </c>
    </row>
    <row r="450" spans="1:8">
      <c r="A450" s="980" t="s">
        <v>1016</v>
      </c>
      <c r="B450" s="981"/>
      <c r="C450" s="981"/>
      <c r="D450" s="981"/>
      <c r="E450" s="981"/>
      <c r="F450" s="981"/>
      <c r="G450" s="981"/>
      <c r="H450" s="982"/>
    </row>
    <row r="451" spans="1:8">
      <c r="A451" s="519">
        <v>370</v>
      </c>
      <c r="B451" s="570" t="s">
        <v>1017</v>
      </c>
      <c r="C451" s="761" t="s">
        <v>1089</v>
      </c>
      <c r="D451" s="761"/>
      <c r="E451" s="208" t="s">
        <v>1003</v>
      </c>
      <c r="F451" s="209">
        <v>0.03</v>
      </c>
      <c r="G451" s="572">
        <v>57.5</v>
      </c>
      <c r="H451" s="523">
        <f>ROUND(F451*G451,2)</f>
        <v>1.73</v>
      </c>
    </row>
    <row r="452" spans="1:8">
      <c r="A452" s="569">
        <v>1379</v>
      </c>
      <c r="B452" s="570" t="s">
        <v>1020</v>
      </c>
      <c r="C452" s="570" t="s">
        <v>2074</v>
      </c>
      <c r="D452" s="570"/>
      <c r="E452" s="571" t="s">
        <v>1091</v>
      </c>
      <c r="F452" s="209">
        <v>7.5</v>
      </c>
      <c r="G452" s="572">
        <v>0.64</v>
      </c>
      <c r="H452" s="523">
        <f>ROUND(F452*G452,2)</f>
        <v>4.8</v>
      </c>
    </row>
    <row r="453" spans="1:8">
      <c r="A453" s="578">
        <v>148</v>
      </c>
      <c r="B453" s="579" t="s">
        <v>1060</v>
      </c>
      <c r="C453" s="1008" t="s">
        <v>2089</v>
      </c>
      <c r="D453" s="1008"/>
      <c r="E453" s="594" t="s">
        <v>1093</v>
      </c>
      <c r="F453" s="553">
        <v>3.0599999999999999E-2</v>
      </c>
      <c r="G453" s="581">
        <v>8.49</v>
      </c>
      <c r="H453" s="595">
        <f>ROUND(F453*G453,2)</f>
        <v>0.26</v>
      </c>
    </row>
    <row r="454" spans="1:8" ht="15.75" thickBot="1">
      <c r="A454" s="199"/>
      <c r="B454" s="556"/>
      <c r="C454" s="805"/>
      <c r="D454" s="805"/>
      <c r="E454" s="200"/>
      <c r="F454" s="200"/>
      <c r="G454" s="200"/>
      <c r="H454" s="557"/>
    </row>
    <row r="455" spans="1:8" ht="9" customHeight="1" thickBot="1">
      <c r="A455" s="432"/>
      <c r="B455" s="432"/>
      <c r="C455" s="432"/>
      <c r="D455" s="432"/>
      <c r="E455" s="432"/>
      <c r="F455" s="433"/>
      <c r="G455" s="432"/>
      <c r="H455" s="432"/>
    </row>
    <row r="456" spans="1:8">
      <c r="A456" s="753" t="s">
        <v>970</v>
      </c>
      <c r="B456" s="754"/>
      <c r="C456" s="754"/>
      <c r="D456" s="754"/>
      <c r="E456" s="754"/>
      <c r="F456" s="754"/>
      <c r="G456" s="754"/>
      <c r="H456" s="369">
        <f>SUM(H448:H453)</f>
        <v>31.580000000000002</v>
      </c>
    </row>
    <row r="457" spans="1:8">
      <c r="A457" s="755" t="s">
        <v>969</v>
      </c>
      <c r="B457" s="756"/>
      <c r="C457" s="756"/>
      <c r="D457" s="756"/>
      <c r="E457" s="756"/>
      <c r="F457" s="756"/>
      <c r="G457" s="756"/>
      <c r="H457" s="370">
        <f>H458-H456</f>
        <v>7.8949999999999996</v>
      </c>
    </row>
    <row r="458" spans="1:8" ht="15.75" thickBot="1">
      <c r="A458" s="757" t="s">
        <v>968</v>
      </c>
      <c r="B458" s="758"/>
      <c r="C458" s="758"/>
      <c r="D458" s="758"/>
      <c r="E458" s="758"/>
      <c r="F458" s="758"/>
      <c r="G458" s="758"/>
      <c r="H458" s="371">
        <f>H456*1.25</f>
        <v>39.475000000000001</v>
      </c>
    </row>
    <row r="459" spans="1:8" ht="15.75" thickBot="1">
      <c r="A459" s="287"/>
      <c r="B459" s="287"/>
      <c r="C459" s="287"/>
      <c r="D459" s="287"/>
      <c r="E459" s="287"/>
      <c r="F459" s="287"/>
      <c r="G459" s="287"/>
      <c r="H459" s="434"/>
    </row>
    <row r="460" spans="1:8">
      <c r="A460" s="81" t="s">
        <v>134</v>
      </c>
      <c r="B460" s="783" t="s">
        <v>1088</v>
      </c>
      <c r="C460" s="784"/>
      <c r="D460" s="784"/>
      <c r="E460" s="784"/>
      <c r="F460" s="784"/>
      <c r="G460" s="785"/>
      <c r="H460" s="336" t="s">
        <v>959</v>
      </c>
    </row>
    <row r="461" spans="1:8" ht="23.25" thickBot="1">
      <c r="A461" s="84" t="s">
        <v>989</v>
      </c>
      <c r="B461" s="318" t="s">
        <v>14</v>
      </c>
      <c r="C461" s="800" t="s">
        <v>15</v>
      </c>
      <c r="D461" s="800"/>
      <c r="E461" s="319" t="s">
        <v>16</v>
      </c>
      <c r="F461" s="319" t="s">
        <v>17</v>
      </c>
      <c r="G461" s="319" t="s">
        <v>18</v>
      </c>
      <c r="H461" s="518" t="s">
        <v>19</v>
      </c>
    </row>
    <row r="462" spans="1:8">
      <c r="A462" s="986" t="s">
        <v>1032</v>
      </c>
      <c r="B462" s="987"/>
      <c r="C462" s="987"/>
      <c r="D462" s="987"/>
      <c r="E462" s="987"/>
      <c r="F462" s="987"/>
      <c r="G462" s="987"/>
      <c r="H462" s="988"/>
    </row>
    <row r="463" spans="1:8">
      <c r="A463" s="519">
        <v>88309</v>
      </c>
      <c r="B463" s="570" t="s">
        <v>993</v>
      </c>
      <c r="C463" s="761" t="s">
        <v>1033</v>
      </c>
      <c r="D463" s="761"/>
      <c r="E463" s="208" t="s">
        <v>1034</v>
      </c>
      <c r="F463" s="209">
        <v>0.65</v>
      </c>
      <c r="G463" s="534">
        <v>13.77</v>
      </c>
      <c r="H463" s="523">
        <f>ROUND(F463*G463,2)</f>
        <v>8.9499999999999993</v>
      </c>
    </row>
    <row r="464" spans="1:8">
      <c r="A464" s="590">
        <v>88316</v>
      </c>
      <c r="B464" s="570" t="s">
        <v>995</v>
      </c>
      <c r="C464" s="1007" t="s">
        <v>1035</v>
      </c>
      <c r="D464" s="1007"/>
      <c r="E464" s="591" t="s">
        <v>1034</v>
      </c>
      <c r="F464" s="592">
        <v>0.65</v>
      </c>
      <c r="G464" s="534">
        <v>11.02</v>
      </c>
      <c r="H464" s="593">
        <f>ROUND(F464*G464,2)</f>
        <v>7.16</v>
      </c>
    </row>
    <row r="465" spans="1:8">
      <c r="A465" s="980" t="s">
        <v>1016</v>
      </c>
      <c r="B465" s="981"/>
      <c r="C465" s="981"/>
      <c r="D465" s="981"/>
      <c r="E465" s="981"/>
      <c r="F465" s="981"/>
      <c r="G465" s="981"/>
      <c r="H465" s="982"/>
    </row>
    <row r="466" spans="1:8">
      <c r="A466" s="519">
        <v>370</v>
      </c>
      <c r="B466" s="570" t="s">
        <v>1017</v>
      </c>
      <c r="C466" s="761" t="s">
        <v>1089</v>
      </c>
      <c r="D466" s="761"/>
      <c r="E466" s="208" t="s">
        <v>1003</v>
      </c>
      <c r="F466" s="209">
        <v>0.03</v>
      </c>
      <c r="G466" s="572">
        <v>57.5</v>
      </c>
      <c r="H466" s="523">
        <f>ROUND(F466*G466,2)</f>
        <v>1.73</v>
      </c>
    </row>
    <row r="467" spans="1:8">
      <c r="A467" s="569">
        <v>1379</v>
      </c>
      <c r="B467" s="570" t="s">
        <v>1020</v>
      </c>
      <c r="C467" s="570" t="s">
        <v>2074</v>
      </c>
      <c r="D467" s="570"/>
      <c r="E467" s="571" t="s">
        <v>1091</v>
      </c>
      <c r="F467" s="209">
        <v>7.5</v>
      </c>
      <c r="G467" s="572">
        <v>0.64</v>
      </c>
      <c r="H467" s="523">
        <f>ROUND(F467*G467,2)</f>
        <v>4.8</v>
      </c>
    </row>
    <row r="468" spans="1:8">
      <c r="A468" s="578">
        <v>148</v>
      </c>
      <c r="B468" s="579" t="s">
        <v>1060</v>
      </c>
      <c r="C468" s="1008" t="s">
        <v>2089</v>
      </c>
      <c r="D468" s="1008"/>
      <c r="E468" s="594" t="s">
        <v>1093</v>
      </c>
      <c r="F468" s="553">
        <v>0.03</v>
      </c>
      <c r="G468" s="581">
        <v>8.49</v>
      </c>
      <c r="H468" s="595">
        <f>ROUND(F468*G468,2)</f>
        <v>0.25</v>
      </c>
    </row>
    <row r="469" spans="1:8" ht="15.75" thickBot="1">
      <c r="A469" s="199"/>
      <c r="B469" s="556"/>
      <c r="C469" s="805"/>
      <c r="D469" s="805"/>
      <c r="E469" s="200"/>
      <c r="F469" s="200"/>
      <c r="G469" s="200"/>
      <c r="H469" s="557"/>
    </row>
    <row r="470" spans="1:8" ht="9" customHeight="1" thickBot="1">
      <c r="A470" s="432"/>
      <c r="B470" s="432"/>
      <c r="C470" s="432"/>
      <c r="D470" s="432"/>
      <c r="E470" s="432"/>
      <c r="F470" s="433"/>
      <c r="G470" s="432"/>
      <c r="H470" s="432"/>
    </row>
    <row r="471" spans="1:8">
      <c r="A471" s="753" t="s">
        <v>970</v>
      </c>
      <c r="B471" s="754"/>
      <c r="C471" s="754"/>
      <c r="D471" s="754"/>
      <c r="E471" s="754"/>
      <c r="F471" s="754"/>
      <c r="G471" s="754"/>
      <c r="H471" s="369">
        <f>SUM(H463:H468)</f>
        <v>22.89</v>
      </c>
    </row>
    <row r="472" spans="1:8">
      <c r="A472" s="755" t="s">
        <v>969</v>
      </c>
      <c r="B472" s="756"/>
      <c r="C472" s="756"/>
      <c r="D472" s="756"/>
      <c r="E472" s="756"/>
      <c r="F472" s="756"/>
      <c r="G472" s="756"/>
      <c r="H472" s="370">
        <f>H473-H471</f>
        <v>5.7225000000000001</v>
      </c>
    </row>
    <row r="473" spans="1:8" ht="15.75" thickBot="1">
      <c r="A473" s="757" t="s">
        <v>968</v>
      </c>
      <c r="B473" s="758"/>
      <c r="C473" s="758"/>
      <c r="D473" s="758"/>
      <c r="E473" s="758"/>
      <c r="F473" s="758"/>
      <c r="G473" s="758"/>
      <c r="H473" s="371">
        <f>H471*1.25</f>
        <v>28.612500000000001</v>
      </c>
    </row>
    <row r="474" spans="1:8" ht="15.75" thickBot="1">
      <c r="A474" s="287"/>
      <c r="B474" s="287"/>
      <c r="C474" s="287"/>
      <c r="D474" s="287"/>
      <c r="E474" s="287"/>
      <c r="F474" s="287"/>
      <c r="G474" s="287"/>
      <c r="H474" s="434"/>
    </row>
    <row r="475" spans="1:8">
      <c r="A475" s="81" t="s">
        <v>136</v>
      </c>
      <c r="B475" s="783" t="s">
        <v>1995</v>
      </c>
      <c r="C475" s="784"/>
      <c r="D475" s="784"/>
      <c r="E475" s="784"/>
      <c r="F475" s="784"/>
      <c r="G475" s="785"/>
      <c r="H475" s="336" t="s">
        <v>959</v>
      </c>
    </row>
    <row r="476" spans="1:8" ht="23.25" thickBot="1">
      <c r="A476" s="84" t="s">
        <v>989</v>
      </c>
      <c r="B476" s="130" t="s">
        <v>14</v>
      </c>
      <c r="C476" s="795" t="s">
        <v>15</v>
      </c>
      <c r="D476" s="795"/>
      <c r="E476" s="131" t="s">
        <v>16</v>
      </c>
      <c r="F476" s="131" t="s">
        <v>17</v>
      </c>
      <c r="G476" s="131" t="s">
        <v>18</v>
      </c>
      <c r="H476" s="337" t="s">
        <v>19</v>
      </c>
    </row>
    <row r="477" spans="1:8">
      <c r="A477" s="961" t="s">
        <v>1032</v>
      </c>
      <c r="B477" s="962"/>
      <c r="C477" s="962"/>
      <c r="D477" s="962"/>
      <c r="E477" s="962"/>
      <c r="F477" s="962"/>
      <c r="G477" s="962"/>
      <c r="H477" s="964"/>
    </row>
    <row r="478" spans="1:8">
      <c r="A478" s="89">
        <v>88309</v>
      </c>
      <c r="B478" s="596" t="s">
        <v>993</v>
      </c>
      <c r="C478" s="799" t="s">
        <v>1033</v>
      </c>
      <c r="D478" s="799"/>
      <c r="E478" s="91" t="s">
        <v>1034</v>
      </c>
      <c r="F478" s="436">
        <v>1.2</v>
      </c>
      <c r="G478" s="480">
        <v>13.77</v>
      </c>
      <c r="H478" s="362">
        <f>ROUND(F478*G478,2)</f>
        <v>16.52</v>
      </c>
    </row>
    <row r="479" spans="1:8">
      <c r="A479" s="597">
        <v>88316</v>
      </c>
      <c r="B479" s="596" t="s">
        <v>995</v>
      </c>
      <c r="C479" s="1009" t="s">
        <v>1035</v>
      </c>
      <c r="D479" s="1009"/>
      <c r="E479" s="598" t="s">
        <v>1034</v>
      </c>
      <c r="F479" s="599">
        <v>1</v>
      </c>
      <c r="G479" s="563">
        <v>11.02</v>
      </c>
      <c r="H479" s="600">
        <f>ROUND(F479*G479,2)</f>
        <v>11.02</v>
      </c>
    </row>
    <row r="480" spans="1:8">
      <c r="A480" s="873" t="s">
        <v>1016</v>
      </c>
      <c r="B480" s="874"/>
      <c r="C480" s="874"/>
      <c r="D480" s="874"/>
      <c r="E480" s="874"/>
      <c r="F480" s="874"/>
      <c r="G480" s="874"/>
      <c r="H480" s="875"/>
    </row>
    <row r="481" spans="1:8">
      <c r="A481" s="89">
        <v>370</v>
      </c>
      <c r="B481" s="596" t="s">
        <v>1017</v>
      </c>
      <c r="C481" s="799" t="s">
        <v>1089</v>
      </c>
      <c r="D481" s="799"/>
      <c r="E481" s="91" t="s">
        <v>1003</v>
      </c>
      <c r="F481" s="436">
        <v>1.4999999999999999E-2</v>
      </c>
      <c r="G481" s="577">
        <v>57.5</v>
      </c>
      <c r="H481" s="362">
        <f>ROUND(F481*G481,2)</f>
        <v>0.86</v>
      </c>
    </row>
    <row r="482" spans="1:8">
      <c r="A482" s="601">
        <v>1379</v>
      </c>
      <c r="B482" s="596" t="s">
        <v>1020</v>
      </c>
      <c r="C482" s="596" t="s">
        <v>2074</v>
      </c>
      <c r="D482" s="596"/>
      <c r="E482" s="602" t="s">
        <v>1091</v>
      </c>
      <c r="F482" s="436">
        <v>8.5</v>
      </c>
      <c r="G482" s="577">
        <v>0.64</v>
      </c>
      <c r="H482" s="362">
        <f>ROUND(F482*G482,2)</f>
        <v>5.44</v>
      </c>
    </row>
    <row r="483" spans="1:8">
      <c r="A483" s="578">
        <v>148</v>
      </c>
      <c r="B483" s="579" t="s">
        <v>1060</v>
      </c>
      <c r="C483" s="1008" t="s">
        <v>2089</v>
      </c>
      <c r="D483" s="1008"/>
      <c r="E483" s="594" t="s">
        <v>1093</v>
      </c>
      <c r="F483" s="553">
        <v>0.03</v>
      </c>
      <c r="G483" s="581">
        <v>8.49</v>
      </c>
      <c r="H483" s="595">
        <f>ROUND(F483*G483,2)</f>
        <v>0.25</v>
      </c>
    </row>
    <row r="484" spans="1:8" ht="15.75" thickBot="1">
      <c r="A484" s="199"/>
      <c r="B484" s="556"/>
      <c r="C484" s="805"/>
      <c r="D484" s="805"/>
      <c r="E484" s="200"/>
      <c r="F484" s="200"/>
      <c r="G484" s="200"/>
      <c r="H484" s="557"/>
    </row>
    <row r="485" spans="1:8" ht="9" customHeight="1" thickBot="1">
      <c r="A485" s="432"/>
      <c r="B485" s="432"/>
      <c r="C485" s="432"/>
      <c r="D485" s="432"/>
      <c r="E485" s="432"/>
      <c r="F485" s="433"/>
      <c r="G485" s="432"/>
      <c r="H485" s="432"/>
    </row>
    <row r="486" spans="1:8">
      <c r="A486" s="753" t="s">
        <v>970</v>
      </c>
      <c r="B486" s="754"/>
      <c r="C486" s="754"/>
      <c r="D486" s="754"/>
      <c r="E486" s="754"/>
      <c r="F486" s="754"/>
      <c r="G486" s="754"/>
      <c r="H486" s="369">
        <f>SUM(H478:H483)</f>
        <v>34.089999999999996</v>
      </c>
    </row>
    <row r="487" spans="1:8">
      <c r="A487" s="755" t="s">
        <v>969</v>
      </c>
      <c r="B487" s="756"/>
      <c r="C487" s="756"/>
      <c r="D487" s="756"/>
      <c r="E487" s="756"/>
      <c r="F487" s="756"/>
      <c r="G487" s="756"/>
      <c r="H487" s="370">
        <f>H488-H486</f>
        <v>8.5225000000000009</v>
      </c>
    </row>
    <row r="488" spans="1:8" ht="15.75" thickBot="1">
      <c r="A488" s="757" t="s">
        <v>968</v>
      </c>
      <c r="B488" s="758"/>
      <c r="C488" s="758"/>
      <c r="D488" s="758"/>
      <c r="E488" s="758"/>
      <c r="F488" s="758"/>
      <c r="G488" s="758"/>
      <c r="H488" s="371">
        <f>H486*1.25</f>
        <v>42.612499999999997</v>
      </c>
    </row>
    <row r="489" spans="1:8" ht="15.75" thickBot="1">
      <c r="A489" s="287"/>
      <c r="B489" s="287"/>
      <c r="C489" s="287"/>
      <c r="D489" s="287"/>
      <c r="E489" s="287"/>
      <c r="F489" s="287"/>
      <c r="G489" s="287"/>
      <c r="H489" s="434"/>
    </row>
    <row r="490" spans="1:8">
      <c r="A490" s="81" t="s">
        <v>137</v>
      </c>
      <c r="B490" s="783" t="s">
        <v>2090</v>
      </c>
      <c r="C490" s="784"/>
      <c r="D490" s="784"/>
      <c r="E490" s="784"/>
      <c r="F490" s="784"/>
      <c r="G490" s="785"/>
      <c r="H490" s="336" t="s">
        <v>16</v>
      </c>
    </row>
    <row r="491" spans="1:8" ht="23.25" thickBot="1">
      <c r="A491" s="84" t="s">
        <v>989</v>
      </c>
      <c r="B491" s="130" t="s">
        <v>14</v>
      </c>
      <c r="C491" s="795" t="s">
        <v>15</v>
      </c>
      <c r="D491" s="795"/>
      <c r="E491" s="131" t="s">
        <v>16</v>
      </c>
      <c r="F491" s="131" t="s">
        <v>17</v>
      </c>
      <c r="G491" s="131" t="s">
        <v>18</v>
      </c>
      <c r="H491" s="337" t="s">
        <v>19</v>
      </c>
    </row>
    <row r="492" spans="1:8">
      <c r="A492" s="961" t="s">
        <v>1032</v>
      </c>
      <c r="B492" s="962"/>
      <c r="C492" s="962"/>
      <c r="D492" s="962"/>
      <c r="E492" s="962"/>
      <c r="F492" s="962"/>
      <c r="G492" s="962"/>
      <c r="H492" s="964"/>
    </row>
    <row r="493" spans="1:8">
      <c r="A493" s="357">
        <v>88316</v>
      </c>
      <c r="B493" s="487" t="s">
        <v>993</v>
      </c>
      <c r="C493" s="799" t="s">
        <v>1035</v>
      </c>
      <c r="D493" s="799"/>
      <c r="E493" s="603" t="s">
        <v>1034</v>
      </c>
      <c r="F493" s="604">
        <v>0.1</v>
      </c>
      <c r="G493" s="480">
        <v>11.02</v>
      </c>
      <c r="H493" s="362">
        <f>F493*G493</f>
        <v>1.1020000000000001</v>
      </c>
    </row>
    <row r="494" spans="1:8">
      <c r="A494" s="873" t="s">
        <v>1016</v>
      </c>
      <c r="B494" s="874"/>
      <c r="C494" s="874"/>
      <c r="D494" s="874"/>
      <c r="E494" s="874"/>
      <c r="F494" s="874"/>
      <c r="G494" s="874"/>
      <c r="H494" s="875"/>
    </row>
    <row r="495" spans="1:8">
      <c r="A495" s="539" t="s">
        <v>138</v>
      </c>
      <c r="B495" s="540" t="s">
        <v>1017</v>
      </c>
      <c r="C495" s="893" t="s">
        <v>2090</v>
      </c>
      <c r="D495" s="893"/>
      <c r="E495" s="605" t="s">
        <v>2005</v>
      </c>
      <c r="F495" s="606">
        <v>1</v>
      </c>
      <c r="G495" s="543">
        <v>27.62</v>
      </c>
      <c r="H495" s="547">
        <f>F495*G495</f>
        <v>27.62</v>
      </c>
    </row>
    <row r="496" spans="1:8">
      <c r="A496" s="873" t="s">
        <v>992</v>
      </c>
      <c r="B496" s="874"/>
      <c r="C496" s="874"/>
      <c r="D496" s="874"/>
      <c r="E496" s="874"/>
      <c r="F496" s="874"/>
      <c r="G496" s="874"/>
      <c r="H496" s="875"/>
    </row>
    <row r="497" spans="1:8">
      <c r="A497" s="607">
        <v>73549</v>
      </c>
      <c r="B497" s="540" t="s">
        <v>1066</v>
      </c>
      <c r="C497" s="893" t="s">
        <v>2091</v>
      </c>
      <c r="D497" s="893"/>
      <c r="E497" s="605" t="s">
        <v>1003</v>
      </c>
      <c r="F497" s="606">
        <v>8.0000000000000002E-3</v>
      </c>
      <c r="G497" s="543">
        <v>496.84</v>
      </c>
      <c r="H497" s="547">
        <f>F497*G497</f>
        <v>3.97472</v>
      </c>
    </row>
    <row r="498" spans="1:8" ht="15.75" thickBot="1">
      <c r="A498" s="608"/>
      <c r="B498" s="609"/>
      <c r="C498" s="1010"/>
      <c r="D498" s="1010"/>
      <c r="E498" s="610"/>
      <c r="F498" s="611"/>
      <c r="G498" s="612"/>
      <c r="H498" s="613"/>
    </row>
    <row r="499" spans="1:8" ht="9" customHeight="1" thickBot="1">
      <c r="A499" s="432"/>
      <c r="B499" s="432"/>
      <c r="C499" s="432"/>
      <c r="D499" s="432"/>
      <c r="E499" s="432"/>
      <c r="F499" s="433"/>
      <c r="G499" s="432"/>
      <c r="H499" s="432"/>
    </row>
    <row r="500" spans="1:8">
      <c r="A500" s="753" t="s">
        <v>970</v>
      </c>
      <c r="B500" s="754"/>
      <c r="C500" s="754"/>
      <c r="D500" s="754"/>
      <c r="E500" s="754"/>
      <c r="F500" s="754"/>
      <c r="G500" s="754"/>
      <c r="H500" s="369">
        <f>SUM(H493:H497)</f>
        <v>32.696719999999999</v>
      </c>
    </row>
    <row r="501" spans="1:8">
      <c r="A501" s="755" t="s">
        <v>969</v>
      </c>
      <c r="B501" s="756"/>
      <c r="C501" s="756"/>
      <c r="D501" s="756"/>
      <c r="E501" s="756"/>
      <c r="F501" s="756"/>
      <c r="G501" s="756"/>
      <c r="H501" s="370">
        <f>H502-H500</f>
        <v>8.1741799999999998</v>
      </c>
    </row>
    <row r="502" spans="1:8" ht="15.75" thickBot="1">
      <c r="A502" s="757" t="s">
        <v>968</v>
      </c>
      <c r="B502" s="758"/>
      <c r="C502" s="758"/>
      <c r="D502" s="758"/>
      <c r="E502" s="758"/>
      <c r="F502" s="758"/>
      <c r="G502" s="758"/>
      <c r="H502" s="371">
        <f>H500*1.25</f>
        <v>40.870899999999999</v>
      </c>
    </row>
    <row r="503" spans="1:8" ht="15.75" thickBot="1">
      <c r="A503" s="287"/>
      <c r="B503" s="287"/>
      <c r="C503" s="287"/>
      <c r="D503" s="287"/>
      <c r="E503" s="287"/>
      <c r="F503" s="287"/>
      <c r="G503" s="287"/>
      <c r="H503" s="434"/>
    </row>
    <row r="504" spans="1:8">
      <c r="A504" s="81" t="s">
        <v>181</v>
      </c>
      <c r="B504" s="783" t="s">
        <v>2092</v>
      </c>
      <c r="C504" s="784"/>
      <c r="D504" s="784"/>
      <c r="E504" s="784"/>
      <c r="F504" s="784"/>
      <c r="G504" s="785"/>
      <c r="H504" s="336" t="s">
        <v>16</v>
      </c>
    </row>
    <row r="505" spans="1:8" ht="23.25" thickBot="1">
      <c r="A505" s="84" t="s">
        <v>989</v>
      </c>
      <c r="B505" s="318" t="s">
        <v>14</v>
      </c>
      <c r="C505" s="800" t="s">
        <v>15</v>
      </c>
      <c r="D505" s="800"/>
      <c r="E505" s="319" t="s">
        <v>16</v>
      </c>
      <c r="F505" s="319" t="s">
        <v>17</v>
      </c>
      <c r="G505" s="319" t="s">
        <v>18</v>
      </c>
      <c r="H505" s="518" t="s">
        <v>19</v>
      </c>
    </row>
    <row r="506" spans="1:8">
      <c r="A506" s="977" t="s">
        <v>1032</v>
      </c>
      <c r="B506" s="978"/>
      <c r="C506" s="978"/>
      <c r="D506" s="978"/>
      <c r="E506" s="978"/>
      <c r="F506" s="978"/>
      <c r="G506" s="978"/>
      <c r="H506" s="979"/>
    </row>
    <row r="507" spans="1:8">
      <c r="A507" s="519">
        <v>88267</v>
      </c>
      <c r="B507" s="520" t="s">
        <v>993</v>
      </c>
      <c r="C507" s="761" t="s">
        <v>1547</v>
      </c>
      <c r="D507" s="761"/>
      <c r="E507" s="208" t="s">
        <v>1034</v>
      </c>
      <c r="F507" s="521">
        <v>0.1</v>
      </c>
      <c r="G507" s="522">
        <v>13.77</v>
      </c>
      <c r="H507" s="523">
        <f>ROUND(F507*G507,2)</f>
        <v>1.38</v>
      </c>
    </row>
    <row r="508" spans="1:8">
      <c r="A508" s="519">
        <v>88316</v>
      </c>
      <c r="B508" s="520" t="s">
        <v>995</v>
      </c>
      <c r="C508" s="761" t="s">
        <v>1035</v>
      </c>
      <c r="D508" s="761"/>
      <c r="E508" s="208" t="s">
        <v>1034</v>
      </c>
      <c r="F508" s="521">
        <v>0.1</v>
      </c>
      <c r="G508" s="522">
        <v>11.02</v>
      </c>
      <c r="H508" s="523">
        <f>ROUND(F508*G508,2)</f>
        <v>1.1000000000000001</v>
      </c>
    </row>
    <row r="509" spans="1:8">
      <c r="A509" s="980" t="s">
        <v>1016</v>
      </c>
      <c r="B509" s="981"/>
      <c r="C509" s="981"/>
      <c r="D509" s="981"/>
      <c r="E509" s="981"/>
      <c r="F509" s="981"/>
      <c r="G509" s="981"/>
      <c r="H509" s="982"/>
    </row>
    <row r="510" spans="1:8">
      <c r="A510" s="519">
        <v>396</v>
      </c>
      <c r="B510" s="561" t="s">
        <v>1017</v>
      </c>
      <c r="C510" s="761" t="s">
        <v>2093</v>
      </c>
      <c r="D510" s="761"/>
      <c r="E510" s="561" t="s">
        <v>16</v>
      </c>
      <c r="F510" s="614">
        <v>1</v>
      </c>
      <c r="G510" s="615">
        <v>1.6</v>
      </c>
      <c r="H510" s="523">
        <f>ROUND(F510*G510,2)</f>
        <v>1.6</v>
      </c>
    </row>
    <row r="511" spans="1:8" ht="15.75" thickBot="1">
      <c r="A511" s="527"/>
      <c r="B511" s="528"/>
      <c r="C511" s="983"/>
      <c r="D511" s="983"/>
      <c r="E511" s="529"/>
      <c r="F511" s="530"/>
      <c r="G511" s="530"/>
      <c r="H511" s="531"/>
    </row>
    <row r="512" spans="1:8" ht="9" customHeight="1" thickBot="1">
      <c r="A512" s="432"/>
      <c r="B512" s="432"/>
      <c r="C512" s="432"/>
      <c r="D512" s="432"/>
      <c r="E512" s="432"/>
      <c r="F512" s="433"/>
      <c r="G512" s="432"/>
      <c r="H512" s="432"/>
    </row>
    <row r="513" spans="1:8">
      <c r="A513" s="753" t="s">
        <v>970</v>
      </c>
      <c r="B513" s="754"/>
      <c r="C513" s="754"/>
      <c r="D513" s="754"/>
      <c r="E513" s="754"/>
      <c r="F513" s="754"/>
      <c r="G513" s="754"/>
      <c r="H513" s="369">
        <f>SUM(H507:H510)</f>
        <v>4.08</v>
      </c>
    </row>
    <row r="514" spans="1:8">
      <c r="A514" s="755" t="s">
        <v>969</v>
      </c>
      <c r="B514" s="756"/>
      <c r="C514" s="756"/>
      <c r="D514" s="756"/>
      <c r="E514" s="756"/>
      <c r="F514" s="756"/>
      <c r="G514" s="756"/>
      <c r="H514" s="370">
        <f>H515-H513</f>
        <v>1.0199999999999996</v>
      </c>
    </row>
    <row r="515" spans="1:8" ht="15.75" thickBot="1">
      <c r="A515" s="757" t="s">
        <v>968</v>
      </c>
      <c r="B515" s="758"/>
      <c r="C515" s="758"/>
      <c r="D515" s="758"/>
      <c r="E515" s="758"/>
      <c r="F515" s="758"/>
      <c r="G515" s="758"/>
      <c r="H515" s="371">
        <f>H513*1.25</f>
        <v>5.0999999999999996</v>
      </c>
    </row>
    <row r="516" spans="1:8" ht="15.75" thickBot="1">
      <c r="A516" s="287"/>
      <c r="B516" s="287"/>
      <c r="C516" s="287"/>
      <c r="D516" s="287"/>
      <c r="E516" s="287"/>
      <c r="F516" s="287"/>
      <c r="G516" s="287"/>
      <c r="H516" s="434"/>
    </row>
    <row r="517" spans="1:8">
      <c r="A517" s="81" t="s">
        <v>184</v>
      </c>
      <c r="B517" s="783" t="s">
        <v>1019</v>
      </c>
      <c r="C517" s="784"/>
      <c r="D517" s="784"/>
      <c r="E517" s="784"/>
      <c r="F517" s="784"/>
      <c r="G517" s="785"/>
      <c r="H517" s="336" t="s">
        <v>1003</v>
      </c>
    </row>
    <row r="518" spans="1:8" ht="23.25" thickBot="1">
      <c r="A518" s="84" t="s">
        <v>989</v>
      </c>
      <c r="B518" s="130" t="s">
        <v>14</v>
      </c>
      <c r="C518" s="795" t="s">
        <v>15</v>
      </c>
      <c r="D518" s="795"/>
      <c r="E518" s="131" t="s">
        <v>16</v>
      </c>
      <c r="F518" s="131" t="s">
        <v>17</v>
      </c>
      <c r="G518" s="131" t="s">
        <v>18</v>
      </c>
      <c r="H518" s="337" t="s">
        <v>19</v>
      </c>
    </row>
    <row r="519" spans="1:8">
      <c r="A519" s="961" t="s">
        <v>992</v>
      </c>
      <c r="B519" s="962"/>
      <c r="C519" s="962"/>
      <c r="D519" s="962"/>
      <c r="E519" s="962"/>
      <c r="F519" s="962"/>
      <c r="G519" s="962"/>
      <c r="H519" s="964"/>
    </row>
    <row r="520" spans="1:8">
      <c r="A520" s="89">
        <v>72911</v>
      </c>
      <c r="B520" s="494" t="s">
        <v>993</v>
      </c>
      <c r="C520" s="793" t="s">
        <v>1014</v>
      </c>
      <c r="D520" s="793"/>
      <c r="E520" s="91" t="s">
        <v>1003</v>
      </c>
      <c r="F520" s="616">
        <v>1</v>
      </c>
      <c r="G520" s="93">
        <v>8.26</v>
      </c>
      <c r="H520" s="362">
        <f>ROUND(F520*G520,2)</f>
        <v>8.26</v>
      </c>
    </row>
    <row r="521" spans="1:8">
      <c r="A521" s="89">
        <v>72887</v>
      </c>
      <c r="B521" s="494" t="s">
        <v>995</v>
      </c>
      <c r="C521" s="793" t="s">
        <v>1015</v>
      </c>
      <c r="D521" s="793"/>
      <c r="E521" s="91" t="s">
        <v>1006</v>
      </c>
      <c r="F521" s="616">
        <v>5</v>
      </c>
      <c r="G521" s="93">
        <v>0.82</v>
      </c>
      <c r="H521" s="362">
        <f>ROUND(F521*G521,2)</f>
        <v>4.0999999999999996</v>
      </c>
    </row>
    <row r="522" spans="1:8">
      <c r="A522" s="873" t="s">
        <v>1016</v>
      </c>
      <c r="B522" s="874"/>
      <c r="C522" s="874"/>
      <c r="D522" s="874"/>
      <c r="E522" s="874"/>
      <c r="F522" s="874"/>
      <c r="G522" s="874"/>
      <c r="H522" s="875"/>
    </row>
    <row r="523" spans="1:8">
      <c r="A523" s="89">
        <v>369</v>
      </c>
      <c r="B523" s="494" t="s">
        <v>1017</v>
      </c>
      <c r="C523" s="793" t="s">
        <v>1018</v>
      </c>
      <c r="D523" s="793"/>
      <c r="E523" s="91" t="s">
        <v>1003</v>
      </c>
      <c r="F523" s="616">
        <v>1</v>
      </c>
      <c r="G523" s="93">
        <v>40.94</v>
      </c>
      <c r="H523" s="362">
        <f>ROUND(F523*G523,2)</f>
        <v>40.94</v>
      </c>
    </row>
    <row r="524" spans="1:8">
      <c r="A524" s="357">
        <v>370</v>
      </c>
      <c r="B524" s="494" t="s">
        <v>1020</v>
      </c>
      <c r="C524" s="793" t="s">
        <v>1021</v>
      </c>
      <c r="D524" s="794"/>
      <c r="E524" s="91" t="s">
        <v>1003</v>
      </c>
      <c r="F524" s="617">
        <v>0.2</v>
      </c>
      <c r="G524" s="618">
        <v>57.5</v>
      </c>
      <c r="H524" s="362">
        <f>ROUND(F524*G524,2)</f>
        <v>11.5</v>
      </c>
    </row>
    <row r="525" spans="1:8" ht="15.75" thickBot="1">
      <c r="A525" s="101"/>
      <c r="B525" s="619"/>
      <c r="C525" s="890"/>
      <c r="D525" s="890"/>
      <c r="E525" s="103"/>
      <c r="F525" s="103"/>
      <c r="G525" s="103"/>
      <c r="H525" s="620"/>
    </row>
    <row r="526" spans="1:8" ht="9" customHeight="1" thickBot="1">
      <c r="A526" s="432"/>
      <c r="B526" s="432"/>
      <c r="C526" s="432"/>
      <c r="D526" s="432"/>
      <c r="E526" s="432"/>
      <c r="F526" s="433"/>
      <c r="G526" s="432"/>
      <c r="H526" s="432"/>
    </row>
    <row r="527" spans="1:8">
      <c r="A527" s="753" t="s">
        <v>970</v>
      </c>
      <c r="B527" s="754"/>
      <c r="C527" s="754"/>
      <c r="D527" s="754"/>
      <c r="E527" s="754"/>
      <c r="F527" s="754"/>
      <c r="G527" s="754"/>
      <c r="H527" s="369">
        <f>SUM(H520:H524)</f>
        <v>64.8</v>
      </c>
    </row>
    <row r="528" spans="1:8">
      <c r="A528" s="755" t="s">
        <v>969</v>
      </c>
      <c r="B528" s="756"/>
      <c r="C528" s="756"/>
      <c r="D528" s="756"/>
      <c r="E528" s="756"/>
      <c r="F528" s="756"/>
      <c r="G528" s="756"/>
      <c r="H528" s="370">
        <f>H529-H527</f>
        <v>16.200000000000003</v>
      </c>
    </row>
    <row r="529" spans="1:8" ht="15.75" thickBot="1">
      <c r="A529" s="757" t="s">
        <v>968</v>
      </c>
      <c r="B529" s="758"/>
      <c r="C529" s="758"/>
      <c r="D529" s="758"/>
      <c r="E529" s="758"/>
      <c r="F529" s="758"/>
      <c r="G529" s="758"/>
      <c r="H529" s="371">
        <f>H527*1.25</f>
        <v>81</v>
      </c>
    </row>
    <row r="530" spans="1:8" ht="15.75" thickBot="1">
      <c r="A530" s="287"/>
      <c r="B530" s="287"/>
      <c r="C530" s="287"/>
      <c r="D530" s="287"/>
      <c r="E530" s="287"/>
      <c r="F530" s="287"/>
      <c r="G530" s="287"/>
      <c r="H530" s="434"/>
    </row>
    <row r="531" spans="1:8">
      <c r="A531" s="81" t="s">
        <v>190</v>
      </c>
      <c r="B531" s="783" t="s">
        <v>2094</v>
      </c>
      <c r="C531" s="784"/>
      <c r="D531" s="784"/>
      <c r="E531" s="784"/>
      <c r="F531" s="784"/>
      <c r="G531" s="785"/>
      <c r="H531" s="336" t="s">
        <v>1003</v>
      </c>
    </row>
    <row r="532" spans="1:8" ht="23.25" thickBot="1">
      <c r="A532" s="84" t="s">
        <v>989</v>
      </c>
      <c r="B532" s="85" t="s">
        <v>14</v>
      </c>
      <c r="C532" s="813" t="s">
        <v>15</v>
      </c>
      <c r="D532" s="813"/>
      <c r="E532" s="86" t="s">
        <v>16</v>
      </c>
      <c r="F532" s="86" t="s">
        <v>17</v>
      </c>
      <c r="G532" s="86" t="s">
        <v>2095</v>
      </c>
      <c r="H532" s="621" t="s">
        <v>19</v>
      </c>
    </row>
    <row r="533" spans="1:8">
      <c r="A533" s="977" t="s">
        <v>1032</v>
      </c>
      <c r="B533" s="978"/>
      <c r="C533" s="978"/>
      <c r="D533" s="978"/>
      <c r="E533" s="978"/>
      <c r="F533" s="978"/>
      <c r="G533" s="978"/>
      <c r="H533" s="979"/>
    </row>
    <row r="534" spans="1:8">
      <c r="A534" s="212">
        <v>88309</v>
      </c>
      <c r="B534" s="494" t="s">
        <v>993</v>
      </c>
      <c r="C534" s="760" t="s">
        <v>1033</v>
      </c>
      <c r="D534" s="760" t="s">
        <v>1034</v>
      </c>
      <c r="E534" s="214" t="s">
        <v>1034</v>
      </c>
      <c r="F534" s="622">
        <v>4.6399999999999997</v>
      </c>
      <c r="G534" s="623">
        <v>13.77</v>
      </c>
      <c r="H534" s="352">
        <f t="shared" ref="H534:H539" si="2">ROUND(F534*G534,2)</f>
        <v>63.89</v>
      </c>
    </row>
    <row r="535" spans="1:8">
      <c r="A535" s="212">
        <v>88262</v>
      </c>
      <c r="B535" s="494" t="s">
        <v>995</v>
      </c>
      <c r="C535" s="760" t="s">
        <v>1095</v>
      </c>
      <c r="D535" s="760" t="s">
        <v>1034</v>
      </c>
      <c r="E535" s="214" t="s">
        <v>1034</v>
      </c>
      <c r="F535" s="622">
        <v>17.55</v>
      </c>
      <c r="G535" s="623">
        <v>13.77</v>
      </c>
      <c r="H535" s="352">
        <f t="shared" si="2"/>
        <v>241.66</v>
      </c>
    </row>
    <row r="536" spans="1:8">
      <c r="A536" s="212">
        <v>88245</v>
      </c>
      <c r="B536" s="494" t="s">
        <v>997</v>
      </c>
      <c r="C536" s="760" t="s">
        <v>1097</v>
      </c>
      <c r="D536" s="760" t="s">
        <v>1034</v>
      </c>
      <c r="E536" s="214" t="s">
        <v>1034</v>
      </c>
      <c r="F536" s="215">
        <v>7</v>
      </c>
      <c r="G536" s="623">
        <v>13.77</v>
      </c>
      <c r="H536" s="352">
        <f t="shared" si="2"/>
        <v>96.39</v>
      </c>
    </row>
    <row r="537" spans="1:8">
      <c r="A537" s="212">
        <v>88243</v>
      </c>
      <c r="B537" s="494" t="s">
        <v>999</v>
      </c>
      <c r="C537" s="760" t="s">
        <v>2096</v>
      </c>
      <c r="D537" s="760" t="s">
        <v>1034</v>
      </c>
      <c r="E537" s="214" t="s">
        <v>1034</v>
      </c>
      <c r="F537" s="622">
        <v>7</v>
      </c>
      <c r="G537" s="623">
        <v>11.65</v>
      </c>
      <c r="H537" s="352">
        <f t="shared" si="2"/>
        <v>81.55</v>
      </c>
    </row>
    <row r="538" spans="1:8">
      <c r="A538" s="212">
        <v>88316</v>
      </c>
      <c r="B538" s="494" t="s">
        <v>1001</v>
      </c>
      <c r="C538" s="760" t="s">
        <v>1035</v>
      </c>
      <c r="D538" s="760" t="s">
        <v>1034</v>
      </c>
      <c r="E538" s="214" t="s">
        <v>1034</v>
      </c>
      <c r="F538" s="622">
        <v>10.92</v>
      </c>
      <c r="G538" s="623">
        <v>11.02</v>
      </c>
      <c r="H538" s="352">
        <f t="shared" si="2"/>
        <v>120.34</v>
      </c>
    </row>
    <row r="539" spans="1:8">
      <c r="A539" s="212">
        <v>88239</v>
      </c>
      <c r="B539" s="494" t="s">
        <v>1004</v>
      </c>
      <c r="C539" s="760" t="s">
        <v>2097</v>
      </c>
      <c r="D539" s="760" t="s">
        <v>1034</v>
      </c>
      <c r="E539" s="214" t="s">
        <v>1034</v>
      </c>
      <c r="F539" s="622">
        <v>17.55</v>
      </c>
      <c r="G539" s="623">
        <v>11.31</v>
      </c>
      <c r="H539" s="352">
        <f t="shared" si="2"/>
        <v>198.49</v>
      </c>
    </row>
    <row r="540" spans="1:8">
      <c r="A540" s="873" t="s">
        <v>1016</v>
      </c>
      <c r="B540" s="874"/>
      <c r="C540" s="874"/>
      <c r="D540" s="874"/>
      <c r="E540" s="874"/>
      <c r="F540" s="874"/>
      <c r="G540" s="874"/>
      <c r="H540" s="875"/>
    </row>
    <row r="541" spans="1:8">
      <c r="A541" s="624">
        <v>27</v>
      </c>
      <c r="B541" s="494" t="s">
        <v>1017</v>
      </c>
      <c r="C541" s="1011" t="s">
        <v>1099</v>
      </c>
      <c r="D541" s="1011"/>
      <c r="E541" s="625" t="s">
        <v>1091</v>
      </c>
      <c r="F541" s="626">
        <v>55</v>
      </c>
      <c r="G541" s="627">
        <v>3.22</v>
      </c>
      <c r="H541" s="628">
        <f t="shared" ref="H541:H551" si="3">ROUND(F541*G541,2)</f>
        <v>177.1</v>
      </c>
    </row>
    <row r="542" spans="1:8">
      <c r="A542" s="212">
        <v>38</v>
      </c>
      <c r="B542" s="494" t="s">
        <v>1020</v>
      </c>
      <c r="C542" s="759" t="s">
        <v>1100</v>
      </c>
      <c r="D542" s="759"/>
      <c r="E542" s="214" t="s">
        <v>1091</v>
      </c>
      <c r="F542" s="622">
        <v>22</v>
      </c>
      <c r="G542" s="623">
        <v>3.88</v>
      </c>
      <c r="H542" s="352">
        <f t="shared" si="3"/>
        <v>85.36</v>
      </c>
    </row>
    <row r="543" spans="1:8">
      <c r="A543" s="212">
        <v>337</v>
      </c>
      <c r="B543" s="494" t="s">
        <v>1060</v>
      </c>
      <c r="C543" s="760" t="s">
        <v>1101</v>
      </c>
      <c r="D543" s="760" t="s">
        <v>1091</v>
      </c>
      <c r="E543" s="214" t="s">
        <v>1091</v>
      </c>
      <c r="F543" s="622">
        <v>2.5</v>
      </c>
      <c r="G543" s="623">
        <v>6.95</v>
      </c>
      <c r="H543" s="352">
        <f t="shared" si="3"/>
        <v>17.38</v>
      </c>
    </row>
    <row r="544" spans="1:8">
      <c r="A544" s="212">
        <v>370</v>
      </c>
      <c r="B544" s="494" t="s">
        <v>1062</v>
      </c>
      <c r="C544" s="760" t="s">
        <v>1021</v>
      </c>
      <c r="D544" s="760" t="s">
        <v>1038</v>
      </c>
      <c r="E544" s="214" t="s">
        <v>1038</v>
      </c>
      <c r="F544" s="622">
        <v>0.6139</v>
      </c>
      <c r="G544" s="623">
        <v>57.5</v>
      </c>
      <c r="H544" s="352">
        <f t="shared" si="3"/>
        <v>35.299999999999997</v>
      </c>
    </row>
    <row r="545" spans="1:8">
      <c r="A545" s="212">
        <v>643</v>
      </c>
      <c r="B545" s="494" t="s">
        <v>1064</v>
      </c>
      <c r="C545" s="760" t="s">
        <v>1102</v>
      </c>
      <c r="D545" s="760" t="s">
        <v>1034</v>
      </c>
      <c r="E545" s="214" t="s">
        <v>1034</v>
      </c>
      <c r="F545" s="622">
        <v>0.65</v>
      </c>
      <c r="G545" s="623">
        <v>2.73</v>
      </c>
      <c r="H545" s="352">
        <f t="shared" si="3"/>
        <v>1.77</v>
      </c>
    </row>
    <row r="546" spans="1:8">
      <c r="A546" s="212">
        <v>1357</v>
      </c>
      <c r="B546" s="494" t="s">
        <v>1103</v>
      </c>
      <c r="C546" s="760" t="s">
        <v>1104</v>
      </c>
      <c r="D546" s="760" t="s">
        <v>1105</v>
      </c>
      <c r="E546" s="214" t="s">
        <v>1105</v>
      </c>
      <c r="F546" s="622">
        <v>1.1404958000000001</v>
      </c>
      <c r="G546" s="623">
        <v>40.770000000000003</v>
      </c>
      <c r="H546" s="352">
        <f t="shared" si="3"/>
        <v>46.5</v>
      </c>
    </row>
    <row r="547" spans="1:8">
      <c r="A547" s="212">
        <v>1379</v>
      </c>
      <c r="B547" s="494" t="s">
        <v>1106</v>
      </c>
      <c r="C547" s="760" t="s">
        <v>1107</v>
      </c>
      <c r="D547" s="760" t="s">
        <v>1091</v>
      </c>
      <c r="E547" s="214" t="s">
        <v>1091</v>
      </c>
      <c r="F547" s="622">
        <v>369.6</v>
      </c>
      <c r="G547" s="623">
        <v>0.64</v>
      </c>
      <c r="H547" s="352">
        <f t="shared" si="3"/>
        <v>236.54</v>
      </c>
    </row>
    <row r="548" spans="1:8">
      <c r="A548" s="212">
        <v>2692</v>
      </c>
      <c r="B548" s="494" t="s">
        <v>1108</v>
      </c>
      <c r="C548" s="760" t="s">
        <v>1109</v>
      </c>
      <c r="D548" s="760" t="s">
        <v>1093</v>
      </c>
      <c r="E548" s="214" t="s">
        <v>1093</v>
      </c>
      <c r="F548" s="622">
        <v>1.2</v>
      </c>
      <c r="G548" s="623">
        <v>4.7</v>
      </c>
      <c r="H548" s="352">
        <f t="shared" si="3"/>
        <v>5.64</v>
      </c>
    </row>
    <row r="549" spans="1:8">
      <c r="A549" s="212">
        <v>4006</v>
      </c>
      <c r="B549" s="494" t="s">
        <v>1110</v>
      </c>
      <c r="C549" s="760" t="s">
        <v>1111</v>
      </c>
      <c r="D549" s="760" t="s">
        <v>1038</v>
      </c>
      <c r="E549" s="214" t="s">
        <v>1038</v>
      </c>
      <c r="F549" s="622">
        <v>0.12</v>
      </c>
      <c r="G549" s="623">
        <v>480.54</v>
      </c>
      <c r="H549" s="352">
        <f t="shared" si="3"/>
        <v>57.66</v>
      </c>
    </row>
    <row r="550" spans="1:8">
      <c r="A550" s="212">
        <v>4718</v>
      </c>
      <c r="B550" s="494" t="s">
        <v>1112</v>
      </c>
      <c r="C550" s="760" t="s">
        <v>1113</v>
      </c>
      <c r="D550" s="760" t="s">
        <v>1038</v>
      </c>
      <c r="E550" s="214" t="s">
        <v>1038</v>
      </c>
      <c r="F550" s="622">
        <v>0.878</v>
      </c>
      <c r="G550" s="623">
        <v>105</v>
      </c>
      <c r="H550" s="352">
        <f t="shared" si="3"/>
        <v>92.19</v>
      </c>
    </row>
    <row r="551" spans="1:8">
      <c r="A551" s="212">
        <v>5061</v>
      </c>
      <c r="B551" s="494" t="s">
        <v>1114</v>
      </c>
      <c r="C551" s="760" t="s">
        <v>1115</v>
      </c>
      <c r="D551" s="760" t="s">
        <v>1091</v>
      </c>
      <c r="E551" s="214" t="s">
        <v>1091</v>
      </c>
      <c r="F551" s="622">
        <v>2.52</v>
      </c>
      <c r="G551" s="623">
        <v>7.5</v>
      </c>
      <c r="H551" s="352">
        <f t="shared" si="3"/>
        <v>18.899999999999999</v>
      </c>
    </row>
    <row r="552" spans="1:8" ht="15.75" thickBot="1">
      <c r="A552" s="217"/>
      <c r="B552" s="629"/>
      <c r="C552" s="1012"/>
      <c r="D552" s="1013"/>
      <c r="E552" s="219"/>
      <c r="F552" s="219"/>
      <c r="G552" s="220"/>
      <c r="H552" s="630"/>
    </row>
    <row r="553" spans="1:8" ht="9" customHeight="1" thickBot="1">
      <c r="A553" s="432"/>
      <c r="B553" s="432"/>
      <c r="C553" s="432"/>
      <c r="D553" s="432"/>
      <c r="E553" s="432"/>
      <c r="F553" s="433"/>
      <c r="G553" s="432"/>
      <c r="H553" s="432"/>
    </row>
    <row r="554" spans="1:8">
      <c r="A554" s="753" t="s">
        <v>970</v>
      </c>
      <c r="B554" s="754"/>
      <c r="C554" s="754"/>
      <c r="D554" s="754"/>
      <c r="E554" s="754"/>
      <c r="F554" s="754"/>
      <c r="G554" s="754"/>
      <c r="H554" s="369">
        <f>SUM(H534:H551)</f>
        <v>1576.6600000000003</v>
      </c>
    </row>
    <row r="555" spans="1:8">
      <c r="A555" s="755" t="s">
        <v>969</v>
      </c>
      <c r="B555" s="756"/>
      <c r="C555" s="756"/>
      <c r="D555" s="756"/>
      <c r="E555" s="756"/>
      <c r="F555" s="756"/>
      <c r="G555" s="756"/>
      <c r="H555" s="370">
        <f>H556-H554</f>
        <v>394.16499999999996</v>
      </c>
    </row>
    <row r="556" spans="1:8" ht="15.75" thickBot="1">
      <c r="A556" s="757" t="s">
        <v>968</v>
      </c>
      <c r="B556" s="758"/>
      <c r="C556" s="758"/>
      <c r="D556" s="758"/>
      <c r="E556" s="758"/>
      <c r="F556" s="758"/>
      <c r="G556" s="758"/>
      <c r="H556" s="371">
        <f>H554*1.25</f>
        <v>1970.8250000000003</v>
      </c>
    </row>
    <row r="557" spans="1:8" ht="15.75" thickBot="1">
      <c r="A557" s="287"/>
      <c r="B557" s="287"/>
      <c r="C557" s="287"/>
      <c r="D557" s="287"/>
      <c r="E557" s="287"/>
      <c r="F557" s="287"/>
      <c r="G557" s="287"/>
      <c r="H557" s="434"/>
    </row>
    <row r="558" spans="1:8">
      <c r="A558" s="81" t="s">
        <v>1675</v>
      </c>
      <c r="B558" s="783" t="s">
        <v>1997</v>
      </c>
      <c r="C558" s="784"/>
      <c r="D558" s="784"/>
      <c r="E558" s="784"/>
      <c r="F558" s="784"/>
      <c r="G558" s="785"/>
      <c r="H558" s="336" t="s">
        <v>959</v>
      </c>
    </row>
    <row r="559" spans="1:8" ht="23.25" thickBot="1">
      <c r="A559" s="84" t="s">
        <v>989</v>
      </c>
      <c r="B559" s="130" t="s">
        <v>14</v>
      </c>
      <c r="C559" s="795" t="s">
        <v>15</v>
      </c>
      <c r="D559" s="795"/>
      <c r="E559" s="131" t="s">
        <v>16</v>
      </c>
      <c r="F559" s="131" t="s">
        <v>17</v>
      </c>
      <c r="G559" s="131" t="s">
        <v>18</v>
      </c>
      <c r="H559" s="337" t="s">
        <v>19</v>
      </c>
    </row>
    <row r="560" spans="1:8">
      <c r="A560" s="961" t="s">
        <v>1032</v>
      </c>
      <c r="B560" s="962"/>
      <c r="C560" s="962"/>
      <c r="D560" s="962"/>
      <c r="E560" s="962"/>
      <c r="F560" s="962"/>
      <c r="G560" s="962"/>
      <c r="H560" s="964"/>
    </row>
    <row r="561" spans="1:8">
      <c r="A561" s="89">
        <v>88309</v>
      </c>
      <c r="B561" s="494" t="s">
        <v>993</v>
      </c>
      <c r="C561" s="793" t="s">
        <v>1033</v>
      </c>
      <c r="D561" s="793"/>
      <c r="E561" s="91" t="s">
        <v>1034</v>
      </c>
      <c r="F561" s="616">
        <v>0.7</v>
      </c>
      <c r="G561" s="93">
        <v>13.77</v>
      </c>
      <c r="H561" s="362">
        <f>ROUND(F561*G561,2)</f>
        <v>9.64</v>
      </c>
    </row>
    <row r="562" spans="1:8">
      <c r="A562" s="89">
        <v>88316</v>
      </c>
      <c r="B562" s="494" t="s">
        <v>995</v>
      </c>
      <c r="C562" s="793" t="s">
        <v>1035</v>
      </c>
      <c r="D562" s="793"/>
      <c r="E562" s="91" t="s">
        <v>1034</v>
      </c>
      <c r="F562" s="616">
        <v>8.0000000000000002E-3</v>
      </c>
      <c r="G562" s="93">
        <v>11.02</v>
      </c>
      <c r="H562" s="362">
        <f>ROUND(F562*G562,2)</f>
        <v>0.09</v>
      </c>
    </row>
    <row r="563" spans="1:8">
      <c r="A563" s="873" t="s">
        <v>1016</v>
      </c>
      <c r="B563" s="874"/>
      <c r="C563" s="874"/>
      <c r="D563" s="874"/>
      <c r="E563" s="874"/>
      <c r="F563" s="874"/>
      <c r="G563" s="874"/>
      <c r="H563" s="875"/>
    </row>
    <row r="564" spans="1:8">
      <c r="A564" s="89">
        <v>10855</v>
      </c>
      <c r="B564" s="494" t="s">
        <v>1017</v>
      </c>
      <c r="C564" s="793" t="s">
        <v>2098</v>
      </c>
      <c r="D564" s="793"/>
      <c r="E564" s="91" t="s">
        <v>958</v>
      </c>
      <c r="F564" s="616">
        <f>1/0.15</f>
        <v>6.666666666666667</v>
      </c>
      <c r="G564" s="93">
        <v>42.48</v>
      </c>
      <c r="H564" s="362">
        <f>ROUND(F564*G564,2)</f>
        <v>283.2</v>
      </c>
    </row>
    <row r="565" spans="1:8">
      <c r="A565" s="357">
        <v>1379</v>
      </c>
      <c r="B565" s="494" t="s">
        <v>1020</v>
      </c>
      <c r="C565" s="793" t="s">
        <v>2099</v>
      </c>
      <c r="D565" s="794"/>
      <c r="E565" s="91" t="s">
        <v>1091</v>
      </c>
      <c r="F565" s="617">
        <v>0.90439999999999998</v>
      </c>
      <c r="G565" s="618">
        <v>0.64</v>
      </c>
      <c r="H565" s="362">
        <f>ROUND(F565*G565,2)</f>
        <v>0.57999999999999996</v>
      </c>
    </row>
    <row r="566" spans="1:8">
      <c r="A566" s="357">
        <v>370</v>
      </c>
      <c r="B566" s="494" t="s">
        <v>1060</v>
      </c>
      <c r="C566" s="793" t="s">
        <v>1021</v>
      </c>
      <c r="D566" s="794"/>
      <c r="E566" s="91" t="s">
        <v>1003</v>
      </c>
      <c r="F566" s="617">
        <v>2.2000000000000001E-3</v>
      </c>
      <c r="G566" s="618">
        <v>57.5</v>
      </c>
      <c r="H566" s="362">
        <f>ROUND(F566*G566,2)</f>
        <v>0.13</v>
      </c>
    </row>
    <row r="567" spans="1:8" ht="15.75" thickBot="1">
      <c r="A567" s="123"/>
      <c r="B567" s="619"/>
      <c r="C567" s="890"/>
      <c r="D567" s="890"/>
      <c r="E567" s="103"/>
      <c r="F567" s="103"/>
      <c r="G567" s="103"/>
      <c r="H567" s="631"/>
    </row>
    <row r="568" spans="1:8" ht="9" customHeight="1" thickBot="1">
      <c r="A568" s="432"/>
      <c r="B568" s="432"/>
      <c r="C568" s="432"/>
      <c r="D568" s="432"/>
      <c r="E568" s="432"/>
      <c r="F568" s="433"/>
      <c r="G568" s="432"/>
      <c r="H568" s="432"/>
    </row>
    <row r="569" spans="1:8">
      <c r="A569" s="753" t="s">
        <v>970</v>
      </c>
      <c r="B569" s="754"/>
      <c r="C569" s="754"/>
      <c r="D569" s="754"/>
      <c r="E569" s="754"/>
      <c r="F569" s="754"/>
      <c r="G569" s="754"/>
      <c r="H569" s="369">
        <f>SUM(H561:H566)</f>
        <v>293.64</v>
      </c>
    </row>
    <row r="570" spans="1:8">
      <c r="A570" s="755" t="s">
        <v>969</v>
      </c>
      <c r="B570" s="756"/>
      <c r="C570" s="756"/>
      <c r="D570" s="756"/>
      <c r="E570" s="756"/>
      <c r="F570" s="756"/>
      <c r="G570" s="756"/>
      <c r="H570" s="370">
        <f>H571-H569</f>
        <v>73.409999999999968</v>
      </c>
    </row>
    <row r="571" spans="1:8" ht="15.75" thickBot="1">
      <c r="A571" s="757" t="s">
        <v>968</v>
      </c>
      <c r="B571" s="758"/>
      <c r="C571" s="758"/>
      <c r="D571" s="758"/>
      <c r="E571" s="758"/>
      <c r="F571" s="758"/>
      <c r="G571" s="758"/>
      <c r="H571" s="371">
        <f>H569*1.25</f>
        <v>367.04999999999995</v>
      </c>
    </row>
    <row r="572" spans="1:8">
      <c r="A572" s="79"/>
      <c r="B572" s="79"/>
      <c r="C572" s="79"/>
      <c r="D572" s="79"/>
      <c r="E572" s="80"/>
      <c r="F572" s="79"/>
      <c r="G572" s="79"/>
      <c r="H572" s="79"/>
    </row>
    <row r="573" spans="1:8" ht="15.75" thickBot="1">
      <c r="A573" s="79"/>
      <c r="B573" s="79"/>
      <c r="C573" s="79"/>
      <c r="D573" s="79"/>
      <c r="E573" s="80"/>
      <c r="F573" s="79"/>
      <c r="G573" s="79"/>
      <c r="H573" s="79"/>
    </row>
    <row r="574" spans="1:8">
      <c r="A574" s="81" t="s">
        <v>391</v>
      </c>
      <c r="B574" s="783" t="s">
        <v>1503</v>
      </c>
      <c r="C574" s="784"/>
      <c r="D574" s="784"/>
      <c r="E574" s="784"/>
      <c r="F574" s="784"/>
      <c r="G574" s="785"/>
      <c r="H574" s="82" t="s">
        <v>959</v>
      </c>
    </row>
    <row r="575" spans="1:8" ht="23.25" thickBot="1">
      <c r="A575" s="84" t="s">
        <v>989</v>
      </c>
      <c r="B575" s="85" t="s">
        <v>14</v>
      </c>
      <c r="C575" s="813" t="s">
        <v>15</v>
      </c>
      <c r="D575" s="813"/>
      <c r="E575" s="86" t="s">
        <v>16</v>
      </c>
      <c r="F575" s="86" t="s">
        <v>17</v>
      </c>
      <c r="G575" s="86" t="s">
        <v>990</v>
      </c>
      <c r="H575" s="87" t="s">
        <v>991</v>
      </c>
    </row>
    <row r="576" spans="1:8">
      <c r="A576" s="18">
        <v>87328</v>
      </c>
      <c r="B576" s="301" t="s">
        <v>993</v>
      </c>
      <c r="C576" s="816" t="s">
        <v>1504</v>
      </c>
      <c r="D576" s="817"/>
      <c r="E576" s="301" t="s">
        <v>1003</v>
      </c>
      <c r="F576" s="209">
        <v>1.0999999999999999E-2</v>
      </c>
      <c r="G576" s="120">
        <v>283.99</v>
      </c>
      <c r="H576" s="210">
        <f>ROUND(F576*G576,2)</f>
        <v>3.12</v>
      </c>
    </row>
    <row r="577" spans="1:8">
      <c r="A577" s="18">
        <v>88309</v>
      </c>
      <c r="B577" s="301" t="s">
        <v>995</v>
      </c>
      <c r="C577" s="809" t="s">
        <v>1205</v>
      </c>
      <c r="D577" s="810"/>
      <c r="E577" s="301" t="s">
        <v>1034</v>
      </c>
      <c r="F577" s="209">
        <v>1</v>
      </c>
      <c r="G577" s="120">
        <v>13.77</v>
      </c>
      <c r="H577" s="210">
        <f>ROUND(F577*G577,2)</f>
        <v>13.77</v>
      </c>
    </row>
    <row r="578" spans="1:8">
      <c r="A578" s="18">
        <v>88316</v>
      </c>
      <c r="B578" s="301" t="s">
        <v>997</v>
      </c>
      <c r="C578" s="814" t="s">
        <v>1206</v>
      </c>
      <c r="D578" s="815"/>
      <c r="E578" s="301" t="s">
        <v>1034</v>
      </c>
      <c r="F578" s="209">
        <v>1</v>
      </c>
      <c r="G578" s="120">
        <v>11.02</v>
      </c>
      <c r="H578" s="210">
        <f>ROUND(F578*G578,2)</f>
        <v>11.02</v>
      </c>
    </row>
    <row r="579" spans="1:8">
      <c r="A579" s="18">
        <v>7271</v>
      </c>
      <c r="B579" s="301" t="s">
        <v>999</v>
      </c>
      <c r="C579" s="761" t="s">
        <v>1505</v>
      </c>
      <c r="D579" s="761"/>
      <c r="E579" s="301" t="s">
        <v>16</v>
      </c>
      <c r="F579" s="209">
        <v>24</v>
      </c>
      <c r="G579" s="120">
        <v>0.46</v>
      </c>
      <c r="H579" s="210">
        <f>ROUND(F579*G579,2)</f>
        <v>11.04</v>
      </c>
    </row>
    <row r="580" spans="1:8">
      <c r="A580" s="18"/>
      <c r="B580" s="301"/>
      <c r="C580" s="761"/>
      <c r="D580" s="761"/>
      <c r="E580" s="301"/>
      <c r="F580" s="209"/>
      <c r="G580" s="120"/>
      <c r="H580" s="210">
        <f>ROUND(F580*G580,2)</f>
        <v>0</v>
      </c>
    </row>
    <row r="581" spans="1:8" ht="15.75" thickBot="1">
      <c r="A581" s="181"/>
      <c r="B581" s="182"/>
      <c r="C581" s="805"/>
      <c r="D581" s="805"/>
      <c r="E581" s="182"/>
      <c r="F581" s="182"/>
      <c r="G581" s="183"/>
      <c r="H581" s="184"/>
    </row>
    <row r="582" spans="1:8" ht="9" customHeight="1" thickBot="1">
      <c r="A582" s="432"/>
      <c r="B582" s="432"/>
      <c r="C582" s="432"/>
      <c r="D582" s="432"/>
      <c r="E582" s="432"/>
      <c r="F582" s="433"/>
      <c r="G582" s="432"/>
      <c r="H582" s="432"/>
    </row>
    <row r="583" spans="1:8">
      <c r="A583" s="753" t="s">
        <v>970</v>
      </c>
      <c r="B583" s="754"/>
      <c r="C583" s="754"/>
      <c r="D583" s="754"/>
      <c r="E583" s="754"/>
      <c r="F583" s="754"/>
      <c r="G583" s="754"/>
      <c r="H583" s="140">
        <f>SUM(H576:H580)</f>
        <v>38.950000000000003</v>
      </c>
    </row>
    <row r="584" spans="1:8">
      <c r="A584" s="755" t="s">
        <v>969</v>
      </c>
      <c r="B584" s="756"/>
      <c r="C584" s="756"/>
      <c r="D584" s="756"/>
      <c r="E584" s="756"/>
      <c r="F584" s="756"/>
      <c r="G584" s="756"/>
      <c r="H584" s="187">
        <f>H585-H583</f>
        <v>9.7374999999999972</v>
      </c>
    </row>
    <row r="585" spans="1:8" ht="15.75" thickBot="1">
      <c r="A585" s="757" t="s">
        <v>968</v>
      </c>
      <c r="B585" s="758"/>
      <c r="C585" s="758"/>
      <c r="D585" s="758"/>
      <c r="E585" s="758"/>
      <c r="F585" s="758"/>
      <c r="G585" s="758"/>
      <c r="H585" s="107">
        <f>H583*1.25</f>
        <v>48.6875</v>
      </c>
    </row>
    <row r="586" spans="1:8" ht="15.75" thickBot="1">
      <c r="A586" s="79"/>
      <c r="B586" s="79"/>
      <c r="C586" s="79"/>
      <c r="D586" s="79"/>
      <c r="E586" s="80"/>
      <c r="F586" s="79"/>
      <c r="G586" s="79"/>
      <c r="H586" s="79"/>
    </row>
    <row r="587" spans="1:8">
      <c r="A587" s="81" t="s">
        <v>394</v>
      </c>
      <c r="B587" s="783" t="s">
        <v>2100</v>
      </c>
      <c r="C587" s="784"/>
      <c r="D587" s="784"/>
      <c r="E587" s="784"/>
      <c r="F587" s="784"/>
      <c r="G587" s="785"/>
      <c r="H587" s="82" t="s">
        <v>1350</v>
      </c>
    </row>
    <row r="588" spans="1:8" ht="23.25" thickBot="1">
      <c r="A588" s="84" t="s">
        <v>989</v>
      </c>
      <c r="B588" s="85" t="s">
        <v>14</v>
      </c>
      <c r="C588" s="813" t="s">
        <v>15</v>
      </c>
      <c r="D588" s="813"/>
      <c r="E588" s="86" t="s">
        <v>16</v>
      </c>
      <c r="F588" s="86" t="s">
        <v>17</v>
      </c>
      <c r="G588" s="86" t="s">
        <v>990</v>
      </c>
      <c r="H588" s="87" t="s">
        <v>991</v>
      </c>
    </row>
    <row r="589" spans="1:8">
      <c r="A589" s="18"/>
      <c r="B589" s="301"/>
      <c r="C589" s="816"/>
      <c r="D589" s="817"/>
      <c r="E589" s="301"/>
      <c r="F589" s="209"/>
      <c r="G589" s="120"/>
      <c r="H589" s="210">
        <f>ROUND(F589*G589,2)</f>
        <v>0</v>
      </c>
    </row>
    <row r="590" spans="1:8">
      <c r="A590" s="18">
        <v>88267</v>
      </c>
      <c r="B590" s="301" t="s">
        <v>993</v>
      </c>
      <c r="C590" s="809" t="s">
        <v>1498</v>
      </c>
      <c r="D590" s="810"/>
      <c r="E590" s="301" t="s">
        <v>1034</v>
      </c>
      <c r="F590" s="209">
        <v>3</v>
      </c>
      <c r="G590" s="120">
        <v>13.77</v>
      </c>
      <c r="H590" s="210">
        <f>ROUND(F590*G590,2)</f>
        <v>41.31</v>
      </c>
    </row>
    <row r="591" spans="1:8">
      <c r="A591" s="18">
        <v>88248</v>
      </c>
      <c r="B591" s="301" t="s">
        <v>995</v>
      </c>
      <c r="C591" s="809" t="s">
        <v>2101</v>
      </c>
      <c r="D591" s="810"/>
      <c r="E591" s="301" t="s">
        <v>1034</v>
      </c>
      <c r="F591" s="209">
        <v>3</v>
      </c>
      <c r="G591" s="120">
        <v>11.31</v>
      </c>
      <c r="H591" s="210">
        <f>ROUND(F591*G591,2)</f>
        <v>33.93</v>
      </c>
    </row>
    <row r="592" spans="1:8">
      <c r="A592" s="18">
        <v>6253</v>
      </c>
      <c r="B592" s="301" t="s">
        <v>997</v>
      </c>
      <c r="C592" s="809" t="s">
        <v>2102</v>
      </c>
      <c r="D592" s="810"/>
      <c r="E592" s="301" t="s">
        <v>16</v>
      </c>
      <c r="F592" s="209">
        <v>1</v>
      </c>
      <c r="G592" s="120">
        <v>47.58</v>
      </c>
      <c r="H592" s="210">
        <f>ROUND(F592*G592,2)</f>
        <v>47.58</v>
      </c>
    </row>
    <row r="593" spans="1:8">
      <c r="A593" s="632" t="s">
        <v>2103</v>
      </c>
      <c r="B593" s="301" t="s">
        <v>999</v>
      </c>
      <c r="C593" s="809" t="s">
        <v>2104</v>
      </c>
      <c r="D593" s="810"/>
      <c r="E593" s="313" t="s">
        <v>1003</v>
      </c>
      <c r="F593" s="314">
        <v>2E-3</v>
      </c>
      <c r="G593" s="120">
        <f>H608</f>
        <v>418.65000000000003</v>
      </c>
      <c r="H593" s="210">
        <f>ROUND(F593*G593,2)</f>
        <v>0.84</v>
      </c>
    </row>
    <row r="594" spans="1:8" ht="15.75" thickBot="1">
      <c r="A594" s="181"/>
      <c r="B594" s="182"/>
      <c r="C594" s="805"/>
      <c r="D594" s="805"/>
      <c r="E594" s="182"/>
      <c r="F594" s="182"/>
      <c r="G594" s="183"/>
      <c r="H594" s="184"/>
    </row>
    <row r="595" spans="1:8" ht="9" customHeight="1" thickBot="1">
      <c r="A595" s="432"/>
      <c r="B595" s="432"/>
      <c r="C595" s="432"/>
      <c r="D595" s="432"/>
      <c r="E595" s="432"/>
      <c r="F595" s="433"/>
      <c r="G595" s="432"/>
      <c r="H595" s="432"/>
    </row>
    <row r="596" spans="1:8">
      <c r="A596" s="753" t="s">
        <v>970</v>
      </c>
      <c r="B596" s="754"/>
      <c r="C596" s="754"/>
      <c r="D596" s="754"/>
      <c r="E596" s="754"/>
      <c r="F596" s="754"/>
      <c r="G596" s="754"/>
      <c r="H596" s="140">
        <f>SUM(H589:H592)</f>
        <v>122.82000000000001</v>
      </c>
    </row>
    <row r="597" spans="1:8">
      <c r="A597" s="755" t="s">
        <v>969</v>
      </c>
      <c r="B597" s="756"/>
      <c r="C597" s="756"/>
      <c r="D597" s="756"/>
      <c r="E597" s="756"/>
      <c r="F597" s="756"/>
      <c r="G597" s="756"/>
      <c r="H597" s="187">
        <f>H598-H596</f>
        <v>30.704999999999998</v>
      </c>
    </row>
    <row r="598" spans="1:8" ht="15.75" thickBot="1">
      <c r="A598" s="757" t="s">
        <v>968</v>
      </c>
      <c r="B598" s="758"/>
      <c r="C598" s="758"/>
      <c r="D598" s="758"/>
      <c r="E598" s="758"/>
      <c r="F598" s="758"/>
      <c r="G598" s="758"/>
      <c r="H598" s="107">
        <f>H596*1.25</f>
        <v>153.52500000000001</v>
      </c>
    </row>
    <row r="599" spans="1:8" ht="15.75" thickBot="1">
      <c r="A599" s="79"/>
      <c r="B599" s="79"/>
      <c r="C599" s="79"/>
      <c r="D599" s="79"/>
      <c r="E599" s="80"/>
      <c r="F599" s="79"/>
      <c r="G599" s="79"/>
      <c r="H599" s="79"/>
    </row>
    <row r="600" spans="1:8">
      <c r="A600" s="81" t="s">
        <v>2105</v>
      </c>
      <c r="B600" s="783" t="s">
        <v>2104</v>
      </c>
      <c r="C600" s="784"/>
      <c r="D600" s="784"/>
      <c r="E600" s="784"/>
      <c r="F600" s="784"/>
      <c r="G600" s="785"/>
      <c r="H600" s="82" t="s">
        <v>1003</v>
      </c>
    </row>
    <row r="601" spans="1:8" ht="23.25" thickBot="1">
      <c r="A601" s="84" t="s">
        <v>989</v>
      </c>
      <c r="B601" s="85" t="s">
        <v>14</v>
      </c>
      <c r="C601" s="813" t="s">
        <v>15</v>
      </c>
      <c r="D601" s="813"/>
      <c r="E601" s="86" t="s">
        <v>16</v>
      </c>
      <c r="F601" s="86" t="s">
        <v>17</v>
      </c>
      <c r="G601" s="86" t="s">
        <v>990</v>
      </c>
      <c r="H601" s="87" t="s">
        <v>991</v>
      </c>
    </row>
    <row r="602" spans="1:8">
      <c r="A602" s="18"/>
      <c r="B602" s="301"/>
      <c r="C602" s="816"/>
      <c r="D602" s="817"/>
      <c r="E602" s="301"/>
      <c r="F602" s="209"/>
      <c r="G602" s="120"/>
      <c r="H602" s="210">
        <f>ROUND(F602*G602,2)</f>
        <v>0</v>
      </c>
    </row>
    <row r="603" spans="1:8">
      <c r="A603" s="632">
        <v>367</v>
      </c>
      <c r="B603" s="301" t="s">
        <v>993</v>
      </c>
      <c r="C603" s="809" t="s">
        <v>1551</v>
      </c>
      <c r="D603" s="810"/>
      <c r="E603" s="313" t="s">
        <v>1003</v>
      </c>
      <c r="F603" s="314">
        <v>1.2969999999999999</v>
      </c>
      <c r="G603" s="120">
        <v>37.5</v>
      </c>
      <c r="H603" s="210">
        <f>ROUND(F603*G603,2)</f>
        <v>48.64</v>
      </c>
    </row>
    <row r="604" spans="1:8">
      <c r="A604" s="632">
        <v>1379</v>
      </c>
      <c r="B604" s="301" t="s">
        <v>995</v>
      </c>
      <c r="C604" s="809" t="s">
        <v>1107</v>
      </c>
      <c r="D604" s="810"/>
      <c r="E604" s="313" t="s">
        <v>1091</v>
      </c>
      <c r="F604" s="314">
        <v>473</v>
      </c>
      <c r="G604" s="120">
        <v>0.64</v>
      </c>
      <c r="H604" s="210">
        <f>ROUND(F604*G604,2)</f>
        <v>302.72000000000003</v>
      </c>
    </row>
    <row r="605" spans="1:8">
      <c r="A605" s="632">
        <v>88316</v>
      </c>
      <c r="B605" s="301" t="s">
        <v>997</v>
      </c>
      <c r="C605" s="809" t="s">
        <v>1206</v>
      </c>
      <c r="D605" s="810"/>
      <c r="E605" s="313" t="s">
        <v>1034</v>
      </c>
      <c r="F605" s="314">
        <v>6</v>
      </c>
      <c r="G605" s="120">
        <v>11.02</v>
      </c>
      <c r="H605" s="210">
        <f>ROUND(F605*G605,2)</f>
        <v>66.12</v>
      </c>
    </row>
    <row r="606" spans="1:8" ht="15.75" thickBot="1">
      <c r="A606" s="181">
        <v>10532</v>
      </c>
      <c r="B606" s="182" t="s">
        <v>999</v>
      </c>
      <c r="C606" s="805" t="s">
        <v>2106</v>
      </c>
      <c r="D606" s="805"/>
      <c r="E606" s="182" t="s">
        <v>1034</v>
      </c>
      <c r="F606" s="182">
        <v>0.71399999999999997</v>
      </c>
      <c r="G606" s="183">
        <v>1.64</v>
      </c>
      <c r="H606" s="184">
        <f>ROUND(F606*G606,2)</f>
        <v>1.17</v>
      </c>
    </row>
    <row r="607" spans="1:8" ht="9" customHeight="1" thickBot="1">
      <c r="A607" s="432"/>
      <c r="B607" s="432"/>
      <c r="C607" s="432"/>
      <c r="D607" s="432"/>
      <c r="E607" s="432"/>
      <c r="F607" s="433"/>
      <c r="G607" s="432"/>
      <c r="H607" s="432"/>
    </row>
    <row r="608" spans="1:8">
      <c r="A608" s="753" t="s">
        <v>970</v>
      </c>
      <c r="B608" s="754"/>
      <c r="C608" s="754"/>
      <c r="D608" s="754"/>
      <c r="E608" s="754"/>
      <c r="F608" s="754"/>
      <c r="G608" s="754"/>
      <c r="H608" s="140">
        <f>SUM(H603:H606)</f>
        <v>418.65000000000003</v>
      </c>
    </row>
    <row r="609" spans="1:8">
      <c r="A609" s="755" t="s">
        <v>969</v>
      </c>
      <c r="B609" s="756"/>
      <c r="C609" s="756"/>
      <c r="D609" s="756"/>
      <c r="E609" s="756"/>
      <c r="F609" s="756"/>
      <c r="G609" s="756"/>
      <c r="H609" s="187">
        <f>H610-H608</f>
        <v>104.66249999999997</v>
      </c>
    </row>
    <row r="610" spans="1:8" ht="15.75" thickBot="1">
      <c r="A610" s="757" t="s">
        <v>968</v>
      </c>
      <c r="B610" s="758"/>
      <c r="C610" s="758"/>
      <c r="D610" s="758"/>
      <c r="E610" s="758"/>
      <c r="F610" s="758"/>
      <c r="G610" s="758"/>
      <c r="H610" s="107">
        <f>H608*1.25</f>
        <v>523.3125</v>
      </c>
    </row>
    <row r="611" spans="1:8" ht="15.75" thickBot="1">
      <c r="A611" s="79"/>
      <c r="B611" s="79"/>
      <c r="C611" s="79"/>
      <c r="D611" s="79"/>
      <c r="E611" s="80"/>
      <c r="F611" s="79"/>
      <c r="G611" s="79"/>
      <c r="H611" s="79"/>
    </row>
    <row r="612" spans="1:8">
      <c r="A612" s="81" t="s">
        <v>397</v>
      </c>
      <c r="B612" s="783" t="s">
        <v>2107</v>
      </c>
      <c r="C612" s="784"/>
      <c r="D612" s="784"/>
      <c r="E612" s="784"/>
      <c r="F612" s="784"/>
      <c r="G612" s="785"/>
      <c r="H612" s="82" t="s">
        <v>1003</v>
      </c>
    </row>
    <row r="613" spans="1:8" ht="23.25" thickBot="1">
      <c r="A613" s="84" t="s">
        <v>989</v>
      </c>
      <c r="B613" s="85" t="s">
        <v>14</v>
      </c>
      <c r="C613" s="813" t="s">
        <v>15</v>
      </c>
      <c r="D613" s="813"/>
      <c r="E613" s="86" t="s">
        <v>16</v>
      </c>
      <c r="F613" s="86" t="s">
        <v>17</v>
      </c>
      <c r="G613" s="86" t="s">
        <v>990</v>
      </c>
      <c r="H613" s="87" t="s">
        <v>991</v>
      </c>
    </row>
    <row r="614" spans="1:8">
      <c r="A614" s="18"/>
      <c r="B614" s="301"/>
      <c r="C614" s="816"/>
      <c r="D614" s="817"/>
      <c r="E614" s="301"/>
      <c r="F614" s="209"/>
      <c r="G614" s="120"/>
      <c r="H614" s="210">
        <f>ROUND(F614*G614,2)</f>
        <v>0</v>
      </c>
    </row>
    <row r="615" spans="1:8">
      <c r="A615" s="632">
        <v>88267</v>
      </c>
      <c r="B615" s="301" t="s">
        <v>993</v>
      </c>
      <c r="C615" s="809" t="s">
        <v>1498</v>
      </c>
      <c r="D615" s="810"/>
      <c r="E615" s="313" t="s">
        <v>1034</v>
      </c>
      <c r="F615" s="314">
        <v>0.4</v>
      </c>
      <c r="G615" s="120">
        <v>13.77</v>
      </c>
      <c r="H615" s="210">
        <f>ROUND(F615*G615,2)</f>
        <v>5.51</v>
      </c>
    </row>
    <row r="616" spans="1:8">
      <c r="A616" s="632">
        <v>7608</v>
      </c>
      <c r="B616" s="301" t="s">
        <v>995</v>
      </c>
      <c r="C616" s="809" t="s">
        <v>2108</v>
      </c>
      <c r="D616" s="810"/>
      <c r="E616" s="313" t="s">
        <v>16</v>
      </c>
      <c r="F616" s="314">
        <v>1</v>
      </c>
      <c r="G616" s="120">
        <v>3.74</v>
      </c>
      <c r="H616" s="210">
        <f>ROUND(F616*G616,2)</f>
        <v>3.74</v>
      </c>
    </row>
    <row r="617" spans="1:8">
      <c r="A617" s="632"/>
      <c r="B617" s="301"/>
      <c r="C617" s="809"/>
      <c r="D617" s="810"/>
      <c r="E617" s="313"/>
      <c r="F617" s="314"/>
      <c r="G617" s="120"/>
      <c r="H617" s="210">
        <f>ROUND(F617*G617,2)</f>
        <v>0</v>
      </c>
    </row>
    <row r="618" spans="1:8" ht="15.75" thickBot="1">
      <c r="A618" s="181"/>
      <c r="B618" s="182"/>
      <c r="C618" s="805"/>
      <c r="D618" s="805"/>
      <c r="E618" s="182"/>
      <c r="F618" s="182"/>
      <c r="G618" s="183"/>
      <c r="H618" s="184">
        <f>ROUND(F618*G618,2)</f>
        <v>0</v>
      </c>
    </row>
    <row r="619" spans="1:8" ht="9" customHeight="1" thickBot="1">
      <c r="A619" s="432"/>
      <c r="B619" s="432"/>
      <c r="C619" s="432"/>
      <c r="D619" s="432"/>
      <c r="E619" s="432"/>
      <c r="F619" s="433"/>
      <c r="G619" s="432"/>
      <c r="H619" s="432"/>
    </row>
    <row r="620" spans="1:8">
      <c r="A620" s="753" t="s">
        <v>970</v>
      </c>
      <c r="B620" s="754"/>
      <c r="C620" s="754"/>
      <c r="D620" s="754"/>
      <c r="E620" s="754"/>
      <c r="F620" s="754"/>
      <c r="G620" s="754"/>
      <c r="H620" s="140">
        <f>SUM(H615:H618)</f>
        <v>9.25</v>
      </c>
    </row>
    <row r="621" spans="1:8">
      <c r="A621" s="755" t="s">
        <v>969</v>
      </c>
      <c r="B621" s="756"/>
      <c r="C621" s="756"/>
      <c r="D621" s="756"/>
      <c r="E621" s="756"/>
      <c r="F621" s="756"/>
      <c r="G621" s="756"/>
      <c r="H621" s="187">
        <f>H622-H620</f>
        <v>2.3125</v>
      </c>
    </row>
    <row r="622" spans="1:8" ht="15.75" thickBot="1">
      <c r="A622" s="757" t="s">
        <v>968</v>
      </c>
      <c r="B622" s="758"/>
      <c r="C622" s="758"/>
      <c r="D622" s="758"/>
      <c r="E622" s="758"/>
      <c r="F622" s="758"/>
      <c r="G622" s="758"/>
      <c r="H622" s="107">
        <f>H620*1.25</f>
        <v>11.5625</v>
      </c>
    </row>
    <row r="623" spans="1:8" ht="15.75" thickBot="1">
      <c r="A623" s="79"/>
      <c r="B623" s="79"/>
      <c r="C623" s="79"/>
      <c r="D623" s="79"/>
      <c r="E623" s="80"/>
      <c r="F623" s="79"/>
      <c r="G623" s="79"/>
      <c r="H623" s="79"/>
    </row>
    <row r="624" spans="1:8">
      <c r="A624" s="81" t="s">
        <v>400</v>
      </c>
      <c r="B624" s="783" t="s">
        <v>2109</v>
      </c>
      <c r="C624" s="784"/>
      <c r="D624" s="784"/>
      <c r="E624" s="784"/>
      <c r="F624" s="784"/>
      <c r="G624" s="785"/>
      <c r="H624" s="82" t="s">
        <v>1003</v>
      </c>
    </row>
    <row r="625" spans="1:8" ht="23.25" thickBot="1">
      <c r="A625" s="84" t="s">
        <v>989</v>
      </c>
      <c r="B625" s="85" t="s">
        <v>14</v>
      </c>
      <c r="C625" s="813" t="s">
        <v>15</v>
      </c>
      <c r="D625" s="813"/>
      <c r="E625" s="86" t="s">
        <v>16</v>
      </c>
      <c r="F625" s="86" t="s">
        <v>17</v>
      </c>
      <c r="G625" s="86" t="s">
        <v>990</v>
      </c>
      <c r="H625" s="87" t="s">
        <v>991</v>
      </c>
    </row>
    <row r="626" spans="1:8">
      <c r="A626" s="18"/>
      <c r="B626" s="301"/>
      <c r="C626" s="816"/>
      <c r="D626" s="817"/>
      <c r="E626" s="301"/>
      <c r="F626" s="209"/>
      <c r="G626" s="120"/>
      <c r="H626" s="210">
        <f t="shared" ref="H626:H633" si="4">ROUND(F626*G626,2)</f>
        <v>0</v>
      </c>
    </row>
    <row r="627" spans="1:8">
      <c r="A627" s="632">
        <v>395</v>
      </c>
      <c r="B627" s="301" t="s">
        <v>993</v>
      </c>
      <c r="C627" s="809" t="s">
        <v>2110</v>
      </c>
      <c r="D627" s="810"/>
      <c r="E627" s="313" t="s">
        <v>16</v>
      </c>
      <c r="F627" s="314">
        <v>2</v>
      </c>
      <c r="G627" s="120">
        <v>1.1200000000000001</v>
      </c>
      <c r="H627" s="210">
        <f t="shared" si="4"/>
        <v>2.2400000000000002</v>
      </c>
    </row>
    <row r="628" spans="1:8">
      <c r="A628" s="632">
        <v>1030</v>
      </c>
      <c r="B628" s="301" t="s">
        <v>995</v>
      </c>
      <c r="C628" s="809" t="s">
        <v>2111</v>
      </c>
      <c r="D628" s="810"/>
      <c r="E628" s="313" t="s">
        <v>16</v>
      </c>
      <c r="F628" s="314">
        <v>1</v>
      </c>
      <c r="G628" s="120">
        <v>22.15</v>
      </c>
      <c r="H628" s="210">
        <f t="shared" si="4"/>
        <v>22.15</v>
      </c>
    </row>
    <row r="629" spans="1:8">
      <c r="A629" s="632">
        <v>88267</v>
      </c>
      <c r="B629" s="301" t="s">
        <v>997</v>
      </c>
      <c r="C629" s="809" t="s">
        <v>1498</v>
      </c>
      <c r="D629" s="810"/>
      <c r="E629" s="313" t="s">
        <v>1034</v>
      </c>
      <c r="F629" s="314">
        <v>1.45</v>
      </c>
      <c r="G629" s="120">
        <v>13.77</v>
      </c>
      <c r="H629" s="210">
        <f t="shared" si="4"/>
        <v>19.97</v>
      </c>
    </row>
    <row r="630" spans="1:8">
      <c r="A630" s="632">
        <v>88248</v>
      </c>
      <c r="B630" s="301" t="s">
        <v>999</v>
      </c>
      <c r="C630" s="809" t="s">
        <v>2101</v>
      </c>
      <c r="D630" s="810"/>
      <c r="E630" s="313" t="s">
        <v>1034</v>
      </c>
      <c r="F630" s="314">
        <v>1.45</v>
      </c>
      <c r="G630" s="120">
        <v>11.31</v>
      </c>
      <c r="H630" s="210">
        <f t="shared" si="4"/>
        <v>16.399999999999999</v>
      </c>
    </row>
    <row r="631" spans="1:8">
      <c r="A631" s="632">
        <v>6140</v>
      </c>
      <c r="B631" s="301" t="s">
        <v>1001</v>
      </c>
      <c r="C631" s="809" t="s">
        <v>2112</v>
      </c>
      <c r="D631" s="810"/>
      <c r="E631" s="313" t="s">
        <v>16</v>
      </c>
      <c r="F631" s="314">
        <v>1</v>
      </c>
      <c r="G631" s="120">
        <v>1.93</v>
      </c>
      <c r="H631" s="210">
        <f t="shared" si="4"/>
        <v>1.93</v>
      </c>
    </row>
    <row r="632" spans="1:8">
      <c r="A632" s="632">
        <v>7583</v>
      </c>
      <c r="B632" s="301" t="s">
        <v>1004</v>
      </c>
      <c r="C632" s="809" t="s">
        <v>2113</v>
      </c>
      <c r="D632" s="810"/>
      <c r="E632" s="313" t="s">
        <v>16</v>
      </c>
      <c r="F632" s="314">
        <v>4</v>
      </c>
      <c r="G632" s="120">
        <v>0.4</v>
      </c>
      <c r="H632" s="210">
        <f t="shared" si="4"/>
        <v>1.6</v>
      </c>
    </row>
    <row r="633" spans="1:8" ht="15.75" thickBot="1">
      <c r="A633" s="181"/>
      <c r="B633" s="182"/>
      <c r="C633" s="805"/>
      <c r="D633" s="805"/>
      <c r="E633" s="182"/>
      <c r="F633" s="182"/>
      <c r="G633" s="183"/>
      <c r="H633" s="184">
        <f t="shared" si="4"/>
        <v>0</v>
      </c>
    </row>
    <row r="634" spans="1:8" ht="9" customHeight="1" thickBot="1">
      <c r="A634" s="432"/>
      <c r="B634" s="432"/>
      <c r="C634" s="432"/>
      <c r="D634" s="432"/>
      <c r="E634" s="432"/>
      <c r="F634" s="433"/>
      <c r="G634" s="432"/>
      <c r="H634" s="432"/>
    </row>
    <row r="635" spans="1:8">
      <c r="A635" s="753" t="s">
        <v>970</v>
      </c>
      <c r="B635" s="754"/>
      <c r="C635" s="754"/>
      <c r="D635" s="754"/>
      <c r="E635" s="754"/>
      <c r="F635" s="754"/>
      <c r="G635" s="754"/>
      <c r="H635" s="140">
        <f>SUM(H627:H633)</f>
        <v>64.289999999999992</v>
      </c>
    </row>
    <row r="636" spans="1:8">
      <c r="A636" s="755" t="s">
        <v>969</v>
      </c>
      <c r="B636" s="756"/>
      <c r="C636" s="756"/>
      <c r="D636" s="756"/>
      <c r="E636" s="756"/>
      <c r="F636" s="756"/>
      <c r="G636" s="756"/>
      <c r="H636" s="187">
        <f>H637-H635</f>
        <v>16.072499999999991</v>
      </c>
    </row>
    <row r="637" spans="1:8" ht="15.75" thickBot="1">
      <c r="A637" s="757" t="s">
        <v>968</v>
      </c>
      <c r="B637" s="758"/>
      <c r="C637" s="758"/>
      <c r="D637" s="758"/>
      <c r="E637" s="758"/>
      <c r="F637" s="758"/>
      <c r="G637" s="758"/>
      <c r="H637" s="107">
        <f>H635*1.25</f>
        <v>80.362499999999983</v>
      </c>
    </row>
    <row r="638" spans="1:8" ht="15.75" thickBot="1">
      <c r="A638" s="79"/>
      <c r="B638" s="79"/>
      <c r="C638" s="79"/>
      <c r="D638" s="79"/>
      <c r="E638" s="80"/>
      <c r="F638" s="79"/>
      <c r="G638" s="79"/>
      <c r="H638" s="79"/>
    </row>
    <row r="639" spans="1:8">
      <c r="A639" s="81" t="s">
        <v>403</v>
      </c>
      <c r="B639" s="783" t="s">
        <v>2114</v>
      </c>
      <c r="C639" s="784"/>
      <c r="D639" s="784"/>
      <c r="E639" s="784"/>
      <c r="F639" s="784"/>
      <c r="G639" s="785"/>
      <c r="H639" s="82" t="s">
        <v>1003</v>
      </c>
    </row>
    <row r="640" spans="1:8" ht="23.25" thickBot="1">
      <c r="A640" s="84" t="s">
        <v>989</v>
      </c>
      <c r="B640" s="85" t="s">
        <v>14</v>
      </c>
      <c r="C640" s="813" t="s">
        <v>15</v>
      </c>
      <c r="D640" s="813"/>
      <c r="E640" s="86" t="s">
        <v>16</v>
      </c>
      <c r="F640" s="86" t="s">
        <v>17</v>
      </c>
      <c r="G640" s="86" t="s">
        <v>990</v>
      </c>
      <c r="H640" s="87" t="s">
        <v>991</v>
      </c>
    </row>
    <row r="641" spans="1:8">
      <c r="A641" s="18"/>
      <c r="B641" s="301"/>
      <c r="C641" s="816"/>
      <c r="D641" s="817"/>
      <c r="E641" s="301"/>
      <c r="F641" s="209"/>
      <c r="G641" s="120"/>
      <c r="H641" s="210">
        <f>ROUND(F641*G641,2)</f>
        <v>0</v>
      </c>
    </row>
    <row r="642" spans="1:8">
      <c r="A642" s="632">
        <v>88267</v>
      </c>
      <c r="B642" s="301" t="s">
        <v>993</v>
      </c>
      <c r="C642" s="809" t="s">
        <v>1498</v>
      </c>
      <c r="D642" s="810"/>
      <c r="E642" s="313" t="s">
        <v>1034</v>
      </c>
      <c r="F642" s="314">
        <v>0.5</v>
      </c>
      <c r="G642" s="120">
        <v>13.77</v>
      </c>
      <c r="H642" s="210">
        <f>ROUND(F642*G642,2)</f>
        <v>6.89</v>
      </c>
    </row>
    <row r="643" spans="1:8">
      <c r="A643" s="632">
        <v>88248</v>
      </c>
      <c r="B643" s="301" t="s">
        <v>995</v>
      </c>
      <c r="C643" s="809" t="s">
        <v>2115</v>
      </c>
      <c r="D643" s="810"/>
      <c r="E643" s="313" t="s">
        <v>1034</v>
      </c>
      <c r="F643" s="314">
        <v>0.5</v>
      </c>
      <c r="G643" s="120">
        <v>11.31</v>
      </c>
      <c r="H643" s="210">
        <f>ROUND(F643*G643,2)</f>
        <v>5.66</v>
      </c>
    </row>
    <row r="644" spans="1:8">
      <c r="A644" s="632">
        <v>3146</v>
      </c>
      <c r="B644" s="301" t="s">
        <v>997</v>
      </c>
      <c r="C644" s="809" t="s">
        <v>2116</v>
      </c>
      <c r="D644" s="810"/>
      <c r="E644" s="313" t="s">
        <v>16</v>
      </c>
      <c r="F644" s="314">
        <v>0.05</v>
      </c>
      <c r="G644" s="120">
        <v>2.2000000000000002</v>
      </c>
      <c r="H644" s="210">
        <f>ROUND(F644*G644,2)</f>
        <v>0.11</v>
      </c>
    </row>
    <row r="645" spans="1:8">
      <c r="A645" s="632">
        <v>11822</v>
      </c>
      <c r="B645" s="301" t="s">
        <v>999</v>
      </c>
      <c r="C645" s="809" t="s">
        <v>2117</v>
      </c>
      <c r="D645" s="810"/>
      <c r="E645" s="313" t="s">
        <v>16</v>
      </c>
      <c r="F645" s="314">
        <v>1</v>
      </c>
      <c r="G645" s="120">
        <v>7.9</v>
      </c>
      <c r="H645" s="210">
        <f>ROUND(F645*G645,2)</f>
        <v>7.9</v>
      </c>
    </row>
    <row r="646" spans="1:8" ht="15.75" thickBot="1">
      <c r="A646" s="181"/>
      <c r="B646" s="182"/>
      <c r="C646" s="805"/>
      <c r="D646" s="805"/>
      <c r="E646" s="182"/>
      <c r="F646" s="182"/>
      <c r="G646" s="183"/>
      <c r="H646" s="184"/>
    </row>
    <row r="647" spans="1:8" ht="9" customHeight="1" thickBot="1">
      <c r="A647" s="432"/>
      <c r="B647" s="432"/>
      <c r="C647" s="432"/>
      <c r="D647" s="432"/>
      <c r="E647" s="432"/>
      <c r="F647" s="433"/>
      <c r="G647" s="432"/>
      <c r="H647" s="432"/>
    </row>
    <row r="648" spans="1:8">
      <c r="A648" s="753" t="s">
        <v>970</v>
      </c>
      <c r="B648" s="754"/>
      <c r="C648" s="754"/>
      <c r="D648" s="754"/>
      <c r="E648" s="754"/>
      <c r="F648" s="754"/>
      <c r="G648" s="754"/>
      <c r="H648" s="140">
        <f>SUM(H642:H646)</f>
        <v>20.560000000000002</v>
      </c>
    </row>
    <row r="649" spans="1:8">
      <c r="A649" s="755" t="s">
        <v>969</v>
      </c>
      <c r="B649" s="756"/>
      <c r="C649" s="756"/>
      <c r="D649" s="756"/>
      <c r="E649" s="756"/>
      <c r="F649" s="756"/>
      <c r="G649" s="756"/>
      <c r="H649" s="187">
        <f>H650-H648</f>
        <v>5.1400000000000006</v>
      </c>
    </row>
    <row r="650" spans="1:8" ht="15.75" thickBot="1">
      <c r="A650" s="757" t="s">
        <v>968</v>
      </c>
      <c r="B650" s="758"/>
      <c r="C650" s="758"/>
      <c r="D650" s="758"/>
      <c r="E650" s="758"/>
      <c r="F650" s="758"/>
      <c r="G650" s="758"/>
      <c r="H650" s="107">
        <f>H648*1.25</f>
        <v>25.700000000000003</v>
      </c>
    </row>
    <row r="651" spans="1:8" ht="15.75" thickBot="1">
      <c r="A651" s="79"/>
      <c r="B651" s="79"/>
      <c r="C651" s="79"/>
      <c r="D651" s="79"/>
      <c r="E651" s="80"/>
      <c r="F651" s="79"/>
      <c r="G651" s="79"/>
      <c r="H651" s="79"/>
    </row>
    <row r="652" spans="1:8">
      <c r="A652" s="81" t="s">
        <v>406</v>
      </c>
      <c r="B652" s="783" t="s">
        <v>2118</v>
      </c>
      <c r="C652" s="784"/>
      <c r="D652" s="784"/>
      <c r="E652" s="784"/>
      <c r="F652" s="784"/>
      <c r="G652" s="785"/>
      <c r="H652" s="82" t="s">
        <v>16</v>
      </c>
    </row>
    <row r="653" spans="1:8" ht="23.25" thickBot="1">
      <c r="A653" s="84" t="s">
        <v>989</v>
      </c>
      <c r="B653" s="85" t="s">
        <v>14</v>
      </c>
      <c r="C653" s="813" t="s">
        <v>15</v>
      </c>
      <c r="D653" s="813"/>
      <c r="E653" s="86" t="s">
        <v>16</v>
      </c>
      <c r="F653" s="86" t="s">
        <v>17</v>
      </c>
      <c r="G653" s="86" t="s">
        <v>990</v>
      </c>
      <c r="H653" s="87" t="s">
        <v>991</v>
      </c>
    </row>
    <row r="654" spans="1:8">
      <c r="A654" s="18"/>
      <c r="B654" s="301"/>
      <c r="C654" s="816"/>
      <c r="D654" s="817"/>
      <c r="E654" s="301"/>
      <c r="F654" s="209"/>
      <c r="G654" s="120"/>
      <c r="H654" s="210">
        <f>ROUND(F654*G654,2)</f>
        <v>0</v>
      </c>
    </row>
    <row r="655" spans="1:8">
      <c r="A655" s="632">
        <v>88267</v>
      </c>
      <c r="B655" s="301" t="s">
        <v>993</v>
      </c>
      <c r="C655" s="809" t="s">
        <v>1498</v>
      </c>
      <c r="D655" s="810"/>
      <c r="E655" s="313" t="s">
        <v>1034</v>
      </c>
      <c r="F655" s="314">
        <v>0.5</v>
      </c>
      <c r="G655" s="120">
        <v>13.77</v>
      </c>
      <c r="H655" s="210">
        <f>ROUND(F655*G655,2)</f>
        <v>6.89</v>
      </c>
    </row>
    <row r="656" spans="1:8">
      <c r="A656" s="632">
        <v>88248</v>
      </c>
      <c r="B656" s="301" t="s">
        <v>995</v>
      </c>
      <c r="C656" s="809" t="s">
        <v>2115</v>
      </c>
      <c r="D656" s="810"/>
      <c r="E656" s="313" t="s">
        <v>1034</v>
      </c>
      <c r="F656" s="314">
        <v>0.5</v>
      </c>
      <c r="G656" s="120">
        <v>11.31</v>
      </c>
      <c r="H656" s="210">
        <f>ROUND(F656*G656,2)</f>
        <v>5.66</v>
      </c>
    </row>
    <row r="657" spans="1:8">
      <c r="A657" s="632">
        <v>3146</v>
      </c>
      <c r="B657" s="301" t="s">
        <v>997</v>
      </c>
      <c r="C657" s="809" t="s">
        <v>2116</v>
      </c>
      <c r="D657" s="810"/>
      <c r="E657" s="313" t="s">
        <v>16</v>
      </c>
      <c r="F657" s="314">
        <v>0.02</v>
      </c>
      <c r="G657" s="120">
        <v>2.2000000000000002</v>
      </c>
      <c r="H657" s="210">
        <f>ROUND(F657*G657,2)</f>
        <v>0.04</v>
      </c>
    </row>
    <row r="658" spans="1:8">
      <c r="A658" s="632">
        <v>11832</v>
      </c>
      <c r="B658" s="301" t="s">
        <v>999</v>
      </c>
      <c r="C658" s="809" t="s">
        <v>2119</v>
      </c>
      <c r="D658" s="810"/>
      <c r="E658" s="313" t="s">
        <v>16</v>
      </c>
      <c r="F658" s="314">
        <v>1</v>
      </c>
      <c r="G658" s="120">
        <v>7.9</v>
      </c>
      <c r="H658" s="210">
        <f>ROUND(F658*G658,2)</f>
        <v>7.9</v>
      </c>
    </row>
    <row r="659" spans="1:8" ht="15.75" thickBot="1">
      <c r="A659" s="181"/>
      <c r="B659" s="182"/>
      <c r="C659" s="805"/>
      <c r="D659" s="805"/>
      <c r="E659" s="182"/>
      <c r="F659" s="308"/>
      <c r="G659" s="183"/>
      <c r="H659" s="184"/>
    </row>
    <row r="660" spans="1:8" ht="9" customHeight="1" thickBot="1">
      <c r="A660" s="432"/>
      <c r="B660" s="432"/>
      <c r="C660" s="432"/>
      <c r="D660" s="432"/>
      <c r="E660" s="432"/>
      <c r="F660" s="433"/>
      <c r="G660" s="432"/>
      <c r="H660" s="432"/>
    </row>
    <row r="661" spans="1:8">
      <c r="A661" s="753" t="s">
        <v>970</v>
      </c>
      <c r="B661" s="754"/>
      <c r="C661" s="754"/>
      <c r="D661" s="754"/>
      <c r="E661" s="754"/>
      <c r="F661" s="754"/>
      <c r="G661" s="754"/>
      <c r="H661" s="140">
        <f>SUM(H655:H659)</f>
        <v>20.490000000000002</v>
      </c>
    </row>
    <row r="662" spans="1:8">
      <c r="A662" s="755" t="s">
        <v>969</v>
      </c>
      <c r="B662" s="756"/>
      <c r="C662" s="756"/>
      <c r="D662" s="756"/>
      <c r="E662" s="756"/>
      <c r="F662" s="756"/>
      <c r="G662" s="756"/>
      <c r="H662" s="187">
        <f>H663-H661</f>
        <v>5.1225000000000023</v>
      </c>
    </row>
    <row r="663" spans="1:8" ht="15.75" thickBot="1">
      <c r="A663" s="757" t="s">
        <v>968</v>
      </c>
      <c r="B663" s="758"/>
      <c r="C663" s="758"/>
      <c r="D663" s="758"/>
      <c r="E663" s="758"/>
      <c r="F663" s="758"/>
      <c r="G663" s="758"/>
      <c r="H663" s="107">
        <f>H661*1.25</f>
        <v>25.612500000000004</v>
      </c>
    </row>
    <row r="664" spans="1:8" ht="15.75" thickBot="1">
      <c r="A664" s="79"/>
      <c r="B664" s="79"/>
      <c r="C664" s="79"/>
      <c r="D664" s="79"/>
      <c r="E664" s="80"/>
      <c r="F664" s="79"/>
      <c r="G664" s="79"/>
      <c r="H664" s="79"/>
    </row>
    <row r="665" spans="1:8">
      <c r="A665" s="81" t="s">
        <v>409</v>
      </c>
      <c r="B665" s="783" t="s">
        <v>2120</v>
      </c>
      <c r="C665" s="784"/>
      <c r="D665" s="784"/>
      <c r="E665" s="784"/>
      <c r="F665" s="784"/>
      <c r="G665" s="785"/>
      <c r="H665" s="336" t="s">
        <v>959</v>
      </c>
    </row>
    <row r="666" spans="1:8" ht="23.25" thickBot="1">
      <c r="A666" s="84" t="s">
        <v>989</v>
      </c>
      <c r="B666" s="130" t="s">
        <v>14</v>
      </c>
      <c r="C666" s="795" t="s">
        <v>15</v>
      </c>
      <c r="D666" s="795"/>
      <c r="E666" s="131" t="s">
        <v>16</v>
      </c>
      <c r="F666" s="131" t="s">
        <v>17</v>
      </c>
      <c r="G666" s="131" t="s">
        <v>18</v>
      </c>
      <c r="H666" s="337" t="s">
        <v>19</v>
      </c>
    </row>
    <row r="667" spans="1:8">
      <c r="A667" s="961" t="s">
        <v>1032</v>
      </c>
      <c r="B667" s="962"/>
      <c r="C667" s="962"/>
      <c r="D667" s="962"/>
      <c r="E667" s="962"/>
      <c r="F667" s="962"/>
      <c r="G667" s="962"/>
      <c r="H667" s="964"/>
    </row>
    <row r="668" spans="1:8">
      <c r="A668" s="89">
        <v>88309</v>
      </c>
      <c r="B668" s="494" t="s">
        <v>993</v>
      </c>
      <c r="C668" s="793" t="s">
        <v>1033</v>
      </c>
      <c r="D668" s="793"/>
      <c r="E668" s="91" t="s">
        <v>1034</v>
      </c>
      <c r="F668" s="616">
        <v>0.7</v>
      </c>
      <c r="G668" s="93">
        <v>13.77</v>
      </c>
      <c r="H668" s="362">
        <f>ROUND(F668*G668,2)</f>
        <v>9.64</v>
      </c>
    </row>
    <row r="669" spans="1:8">
      <c r="A669" s="89">
        <v>88316</v>
      </c>
      <c r="B669" s="494" t="s">
        <v>995</v>
      </c>
      <c r="C669" s="793" t="s">
        <v>1035</v>
      </c>
      <c r="D669" s="793"/>
      <c r="E669" s="91" t="s">
        <v>1034</v>
      </c>
      <c r="F669" s="616">
        <v>8.0000000000000002E-3</v>
      </c>
      <c r="G669" s="93">
        <v>11.02</v>
      </c>
      <c r="H669" s="362">
        <f>ROUND(F669*G669,2)</f>
        <v>0.09</v>
      </c>
    </row>
    <row r="670" spans="1:8">
      <c r="A670" s="873" t="s">
        <v>1016</v>
      </c>
      <c r="B670" s="874"/>
      <c r="C670" s="874"/>
      <c r="D670" s="874"/>
      <c r="E670" s="874"/>
      <c r="F670" s="874"/>
      <c r="G670" s="874"/>
      <c r="H670" s="875"/>
    </row>
    <row r="671" spans="1:8">
      <c r="A671" s="89">
        <v>10856</v>
      </c>
      <c r="B671" s="494" t="s">
        <v>1017</v>
      </c>
      <c r="C671" s="793" t="s">
        <v>2121</v>
      </c>
      <c r="D671" s="793"/>
      <c r="E671" s="91" t="s">
        <v>958</v>
      </c>
      <c r="F671" s="616">
        <f>1/0.15</f>
        <v>6.666666666666667</v>
      </c>
      <c r="G671" s="93">
        <v>48.35</v>
      </c>
      <c r="H671" s="362">
        <f>ROUND(F671*G671,2)</f>
        <v>322.33</v>
      </c>
    </row>
    <row r="672" spans="1:8">
      <c r="A672" s="357">
        <v>1379</v>
      </c>
      <c r="B672" s="494" t="s">
        <v>1020</v>
      </c>
      <c r="C672" s="793" t="s">
        <v>2099</v>
      </c>
      <c r="D672" s="794"/>
      <c r="E672" s="91" t="s">
        <v>1091</v>
      </c>
      <c r="F672" s="617">
        <v>0.90439999999999998</v>
      </c>
      <c r="G672" s="618">
        <v>0.64</v>
      </c>
      <c r="H672" s="362">
        <f>ROUND(F672*G672,2)</f>
        <v>0.57999999999999996</v>
      </c>
    </row>
    <row r="673" spans="1:8">
      <c r="A673" s="357">
        <v>370</v>
      </c>
      <c r="B673" s="494" t="s">
        <v>1060</v>
      </c>
      <c r="C673" s="793" t="s">
        <v>1021</v>
      </c>
      <c r="D673" s="794"/>
      <c r="E673" s="91" t="s">
        <v>1003</v>
      </c>
      <c r="F673" s="617">
        <v>2.2000000000000001E-3</v>
      </c>
      <c r="G673" s="618">
        <v>57.5</v>
      </c>
      <c r="H673" s="362">
        <f>ROUND(F673*G673,2)</f>
        <v>0.13</v>
      </c>
    </row>
    <row r="674" spans="1:8" ht="15.75" thickBot="1">
      <c r="A674" s="123"/>
      <c r="B674" s="619"/>
      <c r="C674" s="890"/>
      <c r="D674" s="890"/>
      <c r="E674" s="103"/>
      <c r="F674" s="103"/>
      <c r="G674" s="103"/>
      <c r="H674" s="631"/>
    </row>
    <row r="675" spans="1:8" ht="9" customHeight="1" thickBot="1">
      <c r="A675" s="432"/>
      <c r="B675" s="432"/>
      <c r="C675" s="432"/>
      <c r="D675" s="432"/>
      <c r="E675" s="432"/>
      <c r="F675" s="433"/>
      <c r="G675" s="432"/>
      <c r="H675" s="432"/>
    </row>
    <row r="676" spans="1:8">
      <c r="A676" s="753" t="s">
        <v>970</v>
      </c>
      <c r="B676" s="754"/>
      <c r="C676" s="754"/>
      <c r="D676" s="754"/>
      <c r="E676" s="754"/>
      <c r="F676" s="754"/>
      <c r="G676" s="754"/>
      <c r="H676" s="369">
        <f>SUM(H668:H673)</f>
        <v>332.77</v>
      </c>
    </row>
    <row r="677" spans="1:8">
      <c r="A677" s="755" t="s">
        <v>969</v>
      </c>
      <c r="B677" s="756"/>
      <c r="C677" s="756"/>
      <c r="D677" s="756"/>
      <c r="E677" s="756"/>
      <c r="F677" s="756"/>
      <c r="G677" s="756"/>
      <c r="H677" s="370">
        <f>H678-H676</f>
        <v>83.192499999999995</v>
      </c>
    </row>
    <row r="678" spans="1:8" ht="15.75" thickBot="1">
      <c r="A678" s="757" t="s">
        <v>968</v>
      </c>
      <c r="B678" s="758"/>
      <c r="C678" s="758"/>
      <c r="D678" s="758"/>
      <c r="E678" s="758"/>
      <c r="F678" s="758"/>
      <c r="G678" s="758"/>
      <c r="H678" s="371">
        <f>H676*1.25</f>
        <v>415.96249999999998</v>
      </c>
    </row>
    <row r="679" spans="1:8" ht="15.75" thickBot="1">
      <c r="A679" s="79"/>
      <c r="B679" s="79"/>
      <c r="C679" s="79"/>
      <c r="D679" s="79"/>
      <c r="E679" s="80"/>
      <c r="F679" s="79"/>
      <c r="G679" s="79"/>
      <c r="H679" s="79"/>
    </row>
    <row r="680" spans="1:8">
      <c r="A680" s="81" t="s">
        <v>412</v>
      </c>
      <c r="B680" s="783" t="s">
        <v>2122</v>
      </c>
      <c r="C680" s="784"/>
      <c r="D680" s="784"/>
      <c r="E680" s="784"/>
      <c r="F680" s="784"/>
      <c r="G680" s="785"/>
      <c r="H680" s="336" t="s">
        <v>959</v>
      </c>
    </row>
    <row r="681" spans="1:8" ht="23.25" thickBot="1">
      <c r="A681" s="84" t="s">
        <v>989</v>
      </c>
      <c r="B681" s="130" t="s">
        <v>14</v>
      </c>
      <c r="C681" s="795" t="s">
        <v>15</v>
      </c>
      <c r="D681" s="795"/>
      <c r="E681" s="131" t="s">
        <v>16</v>
      </c>
      <c r="F681" s="131" t="s">
        <v>17</v>
      </c>
      <c r="G681" s="131" t="s">
        <v>18</v>
      </c>
      <c r="H681" s="337" t="s">
        <v>19</v>
      </c>
    </row>
    <row r="682" spans="1:8">
      <c r="A682" s="961" t="s">
        <v>1032</v>
      </c>
      <c r="B682" s="962"/>
      <c r="C682" s="962"/>
      <c r="D682" s="962"/>
      <c r="E682" s="962"/>
      <c r="F682" s="962"/>
      <c r="G682" s="962"/>
      <c r="H682" s="964"/>
    </row>
    <row r="683" spans="1:8">
      <c r="A683" s="124">
        <v>84194</v>
      </c>
      <c r="B683" s="494" t="s">
        <v>993</v>
      </c>
      <c r="C683" s="793" t="s">
        <v>2123</v>
      </c>
      <c r="D683" s="793"/>
      <c r="E683" s="91" t="s">
        <v>958</v>
      </c>
      <c r="F683" s="616">
        <f>1/0.15</f>
        <v>6.666666666666667</v>
      </c>
      <c r="G683" s="129">
        <v>9.3699999999999992</v>
      </c>
      <c r="H683" s="362">
        <f>ROUND(F683*G683,2)</f>
        <v>62.47</v>
      </c>
    </row>
    <row r="684" spans="1:8">
      <c r="A684" s="357"/>
      <c r="B684" s="494"/>
      <c r="C684" s="793"/>
      <c r="D684" s="794"/>
      <c r="E684" s="91"/>
      <c r="F684" s="91"/>
      <c r="G684" s="91"/>
      <c r="H684" s="362"/>
    </row>
    <row r="685" spans="1:8">
      <c r="A685" s="357"/>
      <c r="B685" s="494"/>
      <c r="C685" s="793"/>
      <c r="D685" s="794"/>
      <c r="E685" s="91"/>
      <c r="F685" s="91"/>
      <c r="G685" s="91"/>
      <c r="H685" s="362"/>
    </row>
    <row r="686" spans="1:8" ht="15.75" thickBot="1">
      <c r="A686" s="123"/>
      <c r="B686" s="619"/>
      <c r="C686" s="890"/>
      <c r="D686" s="890"/>
      <c r="E686" s="103"/>
      <c r="F686" s="103"/>
      <c r="G686" s="103"/>
      <c r="H686" s="631"/>
    </row>
    <row r="687" spans="1:8" ht="9" customHeight="1" thickBot="1">
      <c r="A687" s="432"/>
      <c r="B687" s="432"/>
      <c r="C687" s="432"/>
      <c r="D687" s="432"/>
      <c r="E687" s="432"/>
      <c r="F687" s="433"/>
      <c r="G687" s="432"/>
      <c r="H687" s="432"/>
    </row>
    <row r="688" spans="1:8">
      <c r="A688" s="753" t="s">
        <v>970</v>
      </c>
      <c r="B688" s="754"/>
      <c r="C688" s="754"/>
      <c r="D688" s="754"/>
      <c r="E688" s="754"/>
      <c r="F688" s="754"/>
      <c r="G688" s="754"/>
      <c r="H688" s="369">
        <f>SUM(H683:H685)</f>
        <v>62.47</v>
      </c>
    </row>
    <row r="689" spans="1:8">
      <c r="A689" s="755" t="s">
        <v>969</v>
      </c>
      <c r="B689" s="756"/>
      <c r="C689" s="756"/>
      <c r="D689" s="756"/>
      <c r="E689" s="756"/>
      <c r="F689" s="756"/>
      <c r="G689" s="756"/>
      <c r="H689" s="370">
        <f>H690-H688</f>
        <v>15.617500000000007</v>
      </c>
    </row>
    <row r="690" spans="1:8" ht="15.75" thickBot="1">
      <c r="A690" s="757" t="s">
        <v>968</v>
      </c>
      <c r="B690" s="758"/>
      <c r="C690" s="758"/>
      <c r="D690" s="758"/>
      <c r="E690" s="758"/>
      <c r="F690" s="758"/>
      <c r="G690" s="758"/>
      <c r="H690" s="371">
        <f>H688*1.25</f>
        <v>78.087500000000006</v>
      </c>
    </row>
    <row r="691" spans="1:8" ht="15.75" thickBot="1">
      <c r="A691" s="633"/>
      <c r="B691" s="287"/>
      <c r="C691" s="287"/>
      <c r="D691" s="287"/>
      <c r="E691" s="287"/>
      <c r="F691" s="287"/>
      <c r="G691" s="634"/>
      <c r="H691" s="635"/>
    </row>
    <row r="692" spans="1:8">
      <c r="A692" s="81" t="s">
        <v>415</v>
      </c>
      <c r="B692" s="783" t="s">
        <v>2124</v>
      </c>
      <c r="C692" s="784"/>
      <c r="D692" s="784"/>
      <c r="E692" s="784"/>
      <c r="F692" s="784"/>
      <c r="G692" s="785"/>
      <c r="H692" s="336" t="s">
        <v>959</v>
      </c>
    </row>
    <row r="693" spans="1:8" ht="23.25" thickBot="1">
      <c r="A693" s="84" t="s">
        <v>989</v>
      </c>
      <c r="B693" s="130" t="s">
        <v>14</v>
      </c>
      <c r="C693" s="795" t="s">
        <v>15</v>
      </c>
      <c r="D693" s="795"/>
      <c r="E693" s="131" t="s">
        <v>16</v>
      </c>
      <c r="F693" s="131" t="s">
        <v>17</v>
      </c>
      <c r="G693" s="131" t="s">
        <v>18</v>
      </c>
      <c r="H693" s="337" t="s">
        <v>19</v>
      </c>
    </row>
    <row r="694" spans="1:8">
      <c r="A694" s="961"/>
      <c r="B694" s="962"/>
      <c r="C694" s="962"/>
      <c r="D694" s="962"/>
      <c r="E694" s="962"/>
      <c r="F694" s="962"/>
      <c r="G694" s="962"/>
      <c r="H694" s="964"/>
    </row>
    <row r="695" spans="1:8">
      <c r="A695" s="89" t="s">
        <v>2103</v>
      </c>
      <c r="B695" s="494" t="s">
        <v>993</v>
      </c>
      <c r="C695" s="793" t="s">
        <v>2125</v>
      </c>
      <c r="D695" s="793"/>
      <c r="E695" s="91" t="s">
        <v>1003</v>
      </c>
      <c r="F695" s="616">
        <v>5.0000000000000001E-3</v>
      </c>
      <c r="G695" s="93">
        <f>H608</f>
        <v>418.65000000000003</v>
      </c>
      <c r="H695" s="362">
        <f>ROUND(F695*G695,2)</f>
        <v>2.09</v>
      </c>
    </row>
    <row r="696" spans="1:8">
      <c r="A696" s="89" t="s">
        <v>138</v>
      </c>
      <c r="B696" s="494" t="s">
        <v>995</v>
      </c>
      <c r="C696" s="793" t="s">
        <v>2124</v>
      </c>
      <c r="D696" s="793"/>
      <c r="E696" s="91" t="s">
        <v>2126</v>
      </c>
      <c r="F696" s="616">
        <v>1</v>
      </c>
      <c r="G696" s="129">
        <v>94.55</v>
      </c>
      <c r="H696" s="362">
        <f>ROUND(F696*G696,2)</f>
        <v>94.55</v>
      </c>
    </row>
    <row r="697" spans="1:8">
      <c r="A697" s="89">
        <v>1380</v>
      </c>
      <c r="B697" s="494" t="s">
        <v>997</v>
      </c>
      <c r="C697" s="793" t="s">
        <v>1523</v>
      </c>
      <c r="D697" s="793"/>
      <c r="E697" s="91" t="s">
        <v>1091</v>
      </c>
      <c r="F697" s="616">
        <v>1.1000000000000001</v>
      </c>
      <c r="G697" s="93">
        <v>3.76</v>
      </c>
      <c r="H697" s="362">
        <f>ROUND(F697*G697,2)</f>
        <v>4.1399999999999997</v>
      </c>
    </row>
    <row r="698" spans="1:8">
      <c r="A698" s="265">
        <v>88267</v>
      </c>
      <c r="B698" s="421" t="s">
        <v>993</v>
      </c>
      <c r="C698" s="267" t="s">
        <v>1547</v>
      </c>
      <c r="D698" s="268"/>
      <c r="E698" s="269" t="s">
        <v>1034</v>
      </c>
      <c r="F698" s="270">
        <v>1</v>
      </c>
      <c r="G698" s="342">
        <v>13.77</v>
      </c>
      <c r="H698" s="362">
        <f>ROUND(F698*G698,2)</f>
        <v>13.77</v>
      </c>
    </row>
    <row r="699" spans="1:8">
      <c r="A699" s="89">
        <v>88316</v>
      </c>
      <c r="B699" s="494" t="s">
        <v>1001</v>
      </c>
      <c r="C699" s="793" t="s">
        <v>1206</v>
      </c>
      <c r="D699" s="793"/>
      <c r="E699" s="91"/>
      <c r="F699" s="616">
        <v>1</v>
      </c>
      <c r="G699" s="93">
        <v>11.02</v>
      </c>
      <c r="H699" s="362">
        <f>ROUND(F699*G699,2)</f>
        <v>11.02</v>
      </c>
    </row>
    <row r="700" spans="1:8" ht="15.75" thickBot="1">
      <c r="A700" s="123"/>
      <c r="B700" s="619"/>
      <c r="C700" s="890"/>
      <c r="D700" s="890"/>
      <c r="E700" s="103"/>
      <c r="F700" s="103"/>
      <c r="G700" s="103"/>
      <c r="H700" s="631"/>
    </row>
    <row r="701" spans="1:8" ht="9" customHeight="1" thickBot="1">
      <c r="A701" s="432"/>
      <c r="B701" s="432"/>
      <c r="C701" s="432"/>
      <c r="D701" s="432"/>
      <c r="E701" s="432"/>
      <c r="F701" s="433"/>
      <c r="G701" s="432"/>
      <c r="H701" s="432"/>
    </row>
    <row r="702" spans="1:8">
      <c r="A702" s="753" t="s">
        <v>970</v>
      </c>
      <c r="B702" s="754"/>
      <c r="C702" s="754"/>
      <c r="D702" s="754"/>
      <c r="E702" s="754"/>
      <c r="F702" s="754"/>
      <c r="G702" s="754"/>
      <c r="H702" s="369">
        <f>SUM(H695:H699)</f>
        <v>125.57</v>
      </c>
    </row>
    <row r="703" spans="1:8">
      <c r="A703" s="755" t="s">
        <v>969</v>
      </c>
      <c r="B703" s="756"/>
      <c r="C703" s="756"/>
      <c r="D703" s="756"/>
      <c r="E703" s="756"/>
      <c r="F703" s="756"/>
      <c r="G703" s="756"/>
      <c r="H703" s="370">
        <f>H704-H702</f>
        <v>31.392499999999984</v>
      </c>
    </row>
    <row r="704" spans="1:8" ht="15.75" thickBot="1">
      <c r="A704" s="757" t="s">
        <v>968</v>
      </c>
      <c r="B704" s="758"/>
      <c r="C704" s="758"/>
      <c r="D704" s="758"/>
      <c r="E704" s="758"/>
      <c r="F704" s="758"/>
      <c r="G704" s="758"/>
      <c r="H704" s="371">
        <f>H702*1.25</f>
        <v>156.96249999999998</v>
      </c>
    </row>
    <row r="705" spans="1:8" ht="15.75" thickBot="1">
      <c r="A705" s="79"/>
      <c r="B705" s="79"/>
      <c r="C705" s="79"/>
      <c r="D705" s="79"/>
      <c r="E705" s="80"/>
      <c r="F705" s="79"/>
      <c r="G705" s="79"/>
      <c r="H705" s="79"/>
    </row>
    <row r="706" spans="1:8">
      <c r="A706" s="81" t="s">
        <v>418</v>
      </c>
      <c r="B706" s="783" t="s">
        <v>1546</v>
      </c>
      <c r="C706" s="784"/>
      <c r="D706" s="784"/>
      <c r="E706" s="784"/>
      <c r="F706" s="784"/>
      <c r="G706" s="785"/>
      <c r="H706" s="336" t="s">
        <v>16</v>
      </c>
    </row>
    <row r="707" spans="1:8" ht="23.25" thickBot="1">
      <c r="A707" s="84" t="s">
        <v>989</v>
      </c>
      <c r="B707" s="130" t="s">
        <v>14</v>
      </c>
      <c r="C707" s="795" t="s">
        <v>15</v>
      </c>
      <c r="D707" s="795"/>
      <c r="E707" s="131" t="s">
        <v>16</v>
      </c>
      <c r="F707" s="131" t="s">
        <v>17</v>
      </c>
      <c r="G707" s="131" t="s">
        <v>18</v>
      </c>
      <c r="H707" s="337" t="s">
        <v>19</v>
      </c>
    </row>
    <row r="708" spans="1:8">
      <c r="A708" s="946" t="s">
        <v>1032</v>
      </c>
      <c r="B708" s="947"/>
      <c r="C708" s="947"/>
      <c r="D708" s="947"/>
      <c r="E708" s="947"/>
      <c r="F708" s="947"/>
      <c r="G708" s="947"/>
      <c r="H708" s="948"/>
    </row>
    <row r="709" spans="1:8">
      <c r="A709" s="265">
        <v>88267</v>
      </c>
      <c r="B709" s="421" t="s">
        <v>993</v>
      </c>
      <c r="C709" s="267" t="s">
        <v>1547</v>
      </c>
      <c r="D709" s="268"/>
      <c r="E709" s="269" t="s">
        <v>1034</v>
      </c>
      <c r="F709" s="270">
        <v>0.18</v>
      </c>
      <c r="G709" s="342">
        <v>13.77</v>
      </c>
      <c r="H709" s="422">
        <f>ROUND(F709*G709,2)</f>
        <v>2.48</v>
      </c>
    </row>
    <row r="710" spans="1:8">
      <c r="A710" s="265">
        <v>88316</v>
      </c>
      <c r="B710" s="421" t="s">
        <v>995</v>
      </c>
      <c r="C710" s="267" t="s">
        <v>1035</v>
      </c>
      <c r="D710" s="268"/>
      <c r="E710" s="269" t="s">
        <v>1034</v>
      </c>
      <c r="F710" s="270">
        <v>0.18</v>
      </c>
      <c r="G710" s="344">
        <v>11.02</v>
      </c>
      <c r="H710" s="422">
        <f>ROUND(F710*G710,2)</f>
        <v>1.98</v>
      </c>
    </row>
    <row r="711" spans="1:8">
      <c r="A711" s="423"/>
      <c r="B711" s="424"/>
      <c r="C711" s="425"/>
      <c r="D711" s="426"/>
      <c r="E711" s="427"/>
      <c r="F711" s="428"/>
      <c r="G711" s="429"/>
      <c r="H711" s="430"/>
    </row>
    <row r="712" spans="1:8">
      <c r="A712" s="89">
        <v>20147</v>
      </c>
      <c r="B712" s="353" t="s">
        <v>1017</v>
      </c>
      <c r="C712" s="793" t="s">
        <v>1546</v>
      </c>
      <c r="D712" s="794"/>
      <c r="E712" s="91" t="s">
        <v>16</v>
      </c>
      <c r="F712" s="354">
        <v>1</v>
      </c>
      <c r="G712" s="355">
        <v>2.6</v>
      </c>
      <c r="H712" s="431">
        <f>ROUND(F712*G712,2)</f>
        <v>2.6</v>
      </c>
    </row>
    <row r="713" spans="1:8">
      <c r="A713" s="357">
        <v>122</v>
      </c>
      <c r="B713" s="353" t="s">
        <v>1020</v>
      </c>
      <c r="C713" s="793" t="s">
        <v>1284</v>
      </c>
      <c r="D713" s="794"/>
      <c r="E713" s="358" t="s">
        <v>1091</v>
      </c>
      <c r="F713" s="359">
        <v>6.0000000000000001E-3</v>
      </c>
      <c r="G713" s="360">
        <v>39.22</v>
      </c>
      <c r="H713" s="422">
        <f>ROUND(F713*G713,2)</f>
        <v>0.24</v>
      </c>
    </row>
    <row r="714" spans="1:8">
      <c r="A714" s="89">
        <v>3146</v>
      </c>
      <c r="B714" s="90" t="s">
        <v>1017</v>
      </c>
      <c r="C714" s="799" t="s">
        <v>1548</v>
      </c>
      <c r="D714" s="799"/>
      <c r="E714" s="91" t="s">
        <v>958</v>
      </c>
      <c r="F714" s="92">
        <v>2.4E-2</v>
      </c>
      <c r="G714" s="361">
        <v>0.22</v>
      </c>
      <c r="H714" s="362">
        <f>ROUND(F714*G714,2)</f>
        <v>0.01</v>
      </c>
    </row>
    <row r="715" spans="1:8" ht="15.75" thickBot="1">
      <c r="A715" s="363"/>
      <c r="B715" s="364"/>
      <c r="C715" s="781"/>
      <c r="D715" s="782"/>
      <c r="E715" s="365"/>
      <c r="F715" s="365"/>
      <c r="G715" s="365"/>
      <c r="H715" s="366"/>
    </row>
    <row r="716" spans="1:8" ht="9" customHeight="1" thickBot="1">
      <c r="A716" s="432"/>
      <c r="B716" s="432"/>
      <c r="C716" s="432"/>
      <c r="D716" s="432"/>
      <c r="E716" s="432"/>
      <c r="F716" s="433"/>
      <c r="G716" s="432"/>
      <c r="H716" s="432"/>
    </row>
    <row r="717" spans="1:8">
      <c r="A717" s="753" t="s">
        <v>970</v>
      </c>
      <c r="B717" s="754"/>
      <c r="C717" s="754"/>
      <c r="D717" s="754"/>
      <c r="E717" s="754"/>
      <c r="F717" s="754"/>
      <c r="G717" s="754"/>
      <c r="H717" s="369">
        <f>SUM(H709:H714)</f>
        <v>7.3100000000000005</v>
      </c>
    </row>
    <row r="718" spans="1:8">
      <c r="A718" s="755" t="s">
        <v>969</v>
      </c>
      <c r="B718" s="756"/>
      <c r="C718" s="756"/>
      <c r="D718" s="756"/>
      <c r="E718" s="756"/>
      <c r="F718" s="756"/>
      <c r="G718" s="756"/>
      <c r="H718" s="370">
        <f>H719-H717</f>
        <v>1.8275000000000006</v>
      </c>
    </row>
    <row r="719" spans="1:8" ht="15.75" thickBot="1">
      <c r="A719" s="757" t="s">
        <v>968</v>
      </c>
      <c r="B719" s="758"/>
      <c r="C719" s="758"/>
      <c r="D719" s="758"/>
      <c r="E719" s="758"/>
      <c r="F719" s="758"/>
      <c r="G719" s="758"/>
      <c r="H719" s="371">
        <f>H717*1.25</f>
        <v>9.1375000000000011</v>
      </c>
    </row>
    <row r="720" spans="1:8" ht="15.75" thickBot="1">
      <c r="A720" s="79"/>
      <c r="B720" s="79"/>
      <c r="C720" s="79"/>
      <c r="D720" s="79"/>
      <c r="E720" s="80"/>
      <c r="F720" s="79"/>
      <c r="G720" s="79"/>
      <c r="H720" s="79"/>
    </row>
    <row r="721" spans="1:8">
      <c r="A721" s="81" t="s">
        <v>421</v>
      </c>
      <c r="B721" s="783" t="s">
        <v>2127</v>
      </c>
      <c r="C721" s="784"/>
      <c r="D721" s="784"/>
      <c r="E721" s="784"/>
      <c r="F721" s="784"/>
      <c r="G721" s="785"/>
      <c r="H721" s="336" t="s">
        <v>16</v>
      </c>
    </row>
    <row r="722" spans="1:8" ht="23.25" thickBot="1">
      <c r="A722" s="84" t="s">
        <v>989</v>
      </c>
      <c r="B722" s="130" t="s">
        <v>14</v>
      </c>
      <c r="C722" s="795" t="s">
        <v>15</v>
      </c>
      <c r="D722" s="795"/>
      <c r="E722" s="131" t="s">
        <v>16</v>
      </c>
      <c r="F722" s="131" t="s">
        <v>17</v>
      </c>
      <c r="G722" s="131" t="s">
        <v>18</v>
      </c>
      <c r="H722" s="337" t="s">
        <v>19</v>
      </c>
    </row>
    <row r="723" spans="1:8">
      <c r="A723" s="946" t="s">
        <v>1032</v>
      </c>
      <c r="B723" s="947"/>
      <c r="C723" s="947"/>
      <c r="D723" s="947"/>
      <c r="E723" s="947"/>
      <c r="F723" s="947"/>
      <c r="G723" s="947"/>
      <c r="H723" s="948"/>
    </row>
    <row r="724" spans="1:8">
      <c r="A724" s="265">
        <v>88267</v>
      </c>
      <c r="B724" s="421" t="s">
        <v>993</v>
      </c>
      <c r="C724" s="267" t="s">
        <v>1547</v>
      </c>
      <c r="D724" s="268"/>
      <c r="E724" s="269" t="s">
        <v>1034</v>
      </c>
      <c r="F724" s="270">
        <v>0.18</v>
      </c>
      <c r="G724" s="342">
        <v>13.77</v>
      </c>
      <c r="H724" s="422">
        <f>ROUND(F724*G724,2)</f>
        <v>2.48</v>
      </c>
    </row>
    <row r="725" spans="1:8">
      <c r="A725" s="265">
        <v>88316</v>
      </c>
      <c r="B725" s="421" t="s">
        <v>995</v>
      </c>
      <c r="C725" s="267" t="s">
        <v>1035</v>
      </c>
      <c r="D725" s="268"/>
      <c r="E725" s="269" t="s">
        <v>1034</v>
      </c>
      <c r="F725" s="270">
        <v>0.18</v>
      </c>
      <c r="G725" s="344">
        <v>11.02</v>
      </c>
      <c r="H725" s="422">
        <f>ROUND(F725*G725,2)</f>
        <v>1.98</v>
      </c>
    </row>
    <row r="726" spans="1:8">
      <c r="A726" s="423"/>
      <c r="B726" s="424"/>
      <c r="C726" s="425"/>
      <c r="D726" s="426"/>
      <c r="E726" s="427"/>
      <c r="F726" s="428"/>
      <c r="G726" s="429"/>
      <c r="H726" s="430"/>
    </row>
    <row r="727" spans="1:8">
      <c r="A727" s="89">
        <v>3521</v>
      </c>
      <c r="B727" s="353" t="s">
        <v>1017</v>
      </c>
      <c r="C727" s="793" t="s">
        <v>2128</v>
      </c>
      <c r="D727" s="794"/>
      <c r="E727" s="91" t="s">
        <v>16</v>
      </c>
      <c r="F727" s="354">
        <v>1</v>
      </c>
      <c r="G727" s="355">
        <v>0.67</v>
      </c>
      <c r="H727" s="431">
        <f>ROUND(F727*G727,2)</f>
        <v>0.67</v>
      </c>
    </row>
    <row r="728" spans="1:8">
      <c r="A728" s="357">
        <v>122</v>
      </c>
      <c r="B728" s="353" t="s">
        <v>1020</v>
      </c>
      <c r="C728" s="793" t="s">
        <v>1284</v>
      </c>
      <c r="D728" s="794"/>
      <c r="E728" s="358" t="s">
        <v>1091</v>
      </c>
      <c r="F728" s="359">
        <v>6.0000000000000001E-3</v>
      </c>
      <c r="G728" s="360">
        <v>39.22</v>
      </c>
      <c r="H728" s="422">
        <f>ROUND(F728*G728,2)</f>
        <v>0.24</v>
      </c>
    </row>
    <row r="729" spans="1:8">
      <c r="A729" s="89">
        <v>3146</v>
      </c>
      <c r="B729" s="90" t="s">
        <v>1017</v>
      </c>
      <c r="C729" s="799" t="s">
        <v>1548</v>
      </c>
      <c r="D729" s="799"/>
      <c r="E729" s="91" t="s">
        <v>958</v>
      </c>
      <c r="F729" s="92">
        <v>2.4E-2</v>
      </c>
      <c r="G729" s="361">
        <v>0.22</v>
      </c>
      <c r="H729" s="362">
        <f>ROUND(F729*G729,2)</f>
        <v>0.01</v>
      </c>
    </row>
    <row r="730" spans="1:8" ht="15.75" thickBot="1">
      <c r="A730" s="363"/>
      <c r="B730" s="364"/>
      <c r="C730" s="781"/>
      <c r="D730" s="782"/>
      <c r="E730" s="365"/>
      <c r="F730" s="365"/>
      <c r="G730" s="365"/>
      <c r="H730" s="366"/>
    </row>
    <row r="731" spans="1:8" ht="9" customHeight="1" thickBot="1">
      <c r="A731" s="432"/>
      <c r="B731" s="432"/>
      <c r="C731" s="432"/>
      <c r="D731" s="432"/>
      <c r="E731" s="432"/>
      <c r="F731" s="433"/>
      <c r="G731" s="432"/>
      <c r="H731" s="432"/>
    </row>
    <row r="732" spans="1:8">
      <c r="A732" s="753" t="s">
        <v>970</v>
      </c>
      <c r="B732" s="754"/>
      <c r="C732" s="754"/>
      <c r="D732" s="754"/>
      <c r="E732" s="754"/>
      <c r="F732" s="754"/>
      <c r="G732" s="754"/>
      <c r="H732" s="369">
        <f>SUM(H724:H729)</f>
        <v>5.38</v>
      </c>
    </row>
    <row r="733" spans="1:8">
      <c r="A733" s="755" t="s">
        <v>969</v>
      </c>
      <c r="B733" s="756"/>
      <c r="C733" s="756"/>
      <c r="D733" s="756"/>
      <c r="E733" s="756"/>
      <c r="F733" s="756"/>
      <c r="G733" s="756"/>
      <c r="H733" s="370">
        <f>H734-H732</f>
        <v>1.3449999999999998</v>
      </c>
    </row>
    <row r="734" spans="1:8" ht="15.75" thickBot="1">
      <c r="A734" s="757" t="s">
        <v>968</v>
      </c>
      <c r="B734" s="758"/>
      <c r="C734" s="758"/>
      <c r="D734" s="758"/>
      <c r="E734" s="758"/>
      <c r="F734" s="758"/>
      <c r="G734" s="758"/>
      <c r="H734" s="371">
        <f>H732*1.25</f>
        <v>6.7249999999999996</v>
      </c>
    </row>
    <row r="735" spans="1:8" ht="15.75" thickBot="1">
      <c r="A735" s="79"/>
      <c r="B735" s="79"/>
      <c r="C735" s="79"/>
      <c r="D735" s="79"/>
      <c r="E735" s="80"/>
      <c r="F735" s="79"/>
      <c r="G735" s="79"/>
      <c r="H735" s="79"/>
    </row>
    <row r="736" spans="1:8">
      <c r="A736" s="81" t="s">
        <v>424</v>
      </c>
      <c r="B736" s="783" t="s">
        <v>2129</v>
      </c>
      <c r="C736" s="784"/>
      <c r="D736" s="784"/>
      <c r="E736" s="784"/>
      <c r="F736" s="784"/>
      <c r="G736" s="785"/>
      <c r="H736" s="336" t="s">
        <v>16</v>
      </c>
    </row>
    <row r="737" spans="1:8" ht="23.25" thickBot="1">
      <c r="A737" s="84" t="s">
        <v>989</v>
      </c>
      <c r="B737" s="130" t="s">
        <v>14</v>
      </c>
      <c r="C737" s="795" t="s">
        <v>15</v>
      </c>
      <c r="D737" s="795"/>
      <c r="E737" s="131" t="s">
        <v>16</v>
      </c>
      <c r="F737" s="131" t="s">
        <v>17</v>
      </c>
      <c r="G737" s="131" t="s">
        <v>18</v>
      </c>
      <c r="H737" s="337" t="s">
        <v>19</v>
      </c>
    </row>
    <row r="738" spans="1:8">
      <c r="A738" s="946" t="s">
        <v>1032</v>
      </c>
      <c r="B738" s="947"/>
      <c r="C738" s="947"/>
      <c r="D738" s="947"/>
      <c r="E738" s="947"/>
      <c r="F738" s="947"/>
      <c r="G738" s="947"/>
      <c r="H738" s="948"/>
    </row>
    <row r="739" spans="1:8">
      <c r="A739" s="265">
        <v>88267</v>
      </c>
      <c r="B739" s="421" t="s">
        <v>993</v>
      </c>
      <c r="C739" s="267" t="s">
        <v>1547</v>
      </c>
      <c r="D739" s="268"/>
      <c r="E739" s="269" t="s">
        <v>1034</v>
      </c>
      <c r="F739" s="270">
        <v>0.18</v>
      </c>
      <c r="G739" s="342">
        <v>13.77</v>
      </c>
      <c r="H739" s="422">
        <f>ROUND(F739*G739,2)</f>
        <v>2.48</v>
      </c>
    </row>
    <row r="740" spans="1:8">
      <c r="A740" s="265">
        <v>88316</v>
      </c>
      <c r="B740" s="421" t="s">
        <v>995</v>
      </c>
      <c r="C740" s="267" t="s">
        <v>1035</v>
      </c>
      <c r="D740" s="268"/>
      <c r="E740" s="269" t="s">
        <v>1034</v>
      </c>
      <c r="F740" s="270">
        <v>0.18</v>
      </c>
      <c r="G740" s="344">
        <v>11.02</v>
      </c>
      <c r="H740" s="422">
        <f>ROUND(F740*G740,2)</f>
        <v>1.98</v>
      </c>
    </row>
    <row r="741" spans="1:8">
      <c r="A741" s="423"/>
      <c r="B741" s="424"/>
      <c r="C741" s="425"/>
      <c r="D741" s="426"/>
      <c r="E741" s="427"/>
      <c r="F741" s="428"/>
      <c r="G741" s="429"/>
      <c r="H741" s="430"/>
    </row>
    <row r="742" spans="1:8">
      <c r="A742" s="89">
        <v>3533</v>
      </c>
      <c r="B742" s="353" t="s">
        <v>1017</v>
      </c>
      <c r="C742" s="793" t="s">
        <v>2130</v>
      </c>
      <c r="D742" s="794"/>
      <c r="E742" s="91" t="s">
        <v>16</v>
      </c>
      <c r="F742" s="354">
        <v>1</v>
      </c>
      <c r="G742" s="355">
        <v>0.88</v>
      </c>
      <c r="H742" s="431">
        <f>ROUND(F742*G742,2)</f>
        <v>0.88</v>
      </c>
    </row>
    <row r="743" spans="1:8">
      <c r="A743" s="357">
        <v>122</v>
      </c>
      <c r="B743" s="353" t="s">
        <v>1020</v>
      </c>
      <c r="C743" s="793" t="s">
        <v>1284</v>
      </c>
      <c r="D743" s="794"/>
      <c r="E743" s="358" t="s">
        <v>1091</v>
      </c>
      <c r="F743" s="359">
        <v>6.0000000000000001E-3</v>
      </c>
      <c r="G743" s="360">
        <v>39.22</v>
      </c>
      <c r="H743" s="422">
        <f>ROUND(F743*G743,2)</f>
        <v>0.24</v>
      </c>
    </row>
    <row r="744" spans="1:8">
      <c r="A744" s="89">
        <v>3146</v>
      </c>
      <c r="B744" s="90" t="s">
        <v>1017</v>
      </c>
      <c r="C744" s="799" t="s">
        <v>1548</v>
      </c>
      <c r="D744" s="799"/>
      <c r="E744" s="91" t="s">
        <v>958</v>
      </c>
      <c r="F744" s="92">
        <v>2.4E-2</v>
      </c>
      <c r="G744" s="361">
        <v>0.22</v>
      </c>
      <c r="H744" s="362">
        <f>ROUND(F744*G744,2)</f>
        <v>0.01</v>
      </c>
    </row>
    <row r="745" spans="1:8" ht="15.75" thickBot="1">
      <c r="A745" s="363"/>
      <c r="B745" s="364"/>
      <c r="C745" s="781"/>
      <c r="D745" s="782"/>
      <c r="E745" s="365"/>
      <c r="F745" s="365"/>
      <c r="G745" s="365"/>
      <c r="H745" s="366"/>
    </row>
    <row r="746" spans="1:8" ht="9" customHeight="1" thickBot="1">
      <c r="A746" s="432"/>
      <c r="B746" s="432"/>
      <c r="C746" s="432"/>
      <c r="D746" s="432"/>
      <c r="E746" s="432"/>
      <c r="F746" s="433"/>
      <c r="G746" s="432"/>
      <c r="H746" s="432"/>
    </row>
    <row r="747" spans="1:8">
      <c r="A747" s="753" t="s">
        <v>970</v>
      </c>
      <c r="B747" s="754"/>
      <c r="C747" s="754"/>
      <c r="D747" s="754"/>
      <c r="E747" s="754"/>
      <c r="F747" s="754"/>
      <c r="G747" s="754"/>
      <c r="H747" s="369">
        <f>SUM(H739:H744)</f>
        <v>5.59</v>
      </c>
    </row>
    <row r="748" spans="1:8">
      <c r="A748" s="755" t="s">
        <v>969</v>
      </c>
      <c r="B748" s="756"/>
      <c r="C748" s="756"/>
      <c r="D748" s="756"/>
      <c r="E748" s="756"/>
      <c r="F748" s="756"/>
      <c r="G748" s="756"/>
      <c r="H748" s="370">
        <f>H749-H747</f>
        <v>1.3975</v>
      </c>
    </row>
    <row r="749" spans="1:8" ht="15.75" thickBot="1">
      <c r="A749" s="757" t="s">
        <v>968</v>
      </c>
      <c r="B749" s="758"/>
      <c r="C749" s="758"/>
      <c r="D749" s="758"/>
      <c r="E749" s="758"/>
      <c r="F749" s="758"/>
      <c r="G749" s="758"/>
      <c r="H749" s="371">
        <f>H747*1.25</f>
        <v>6.9874999999999998</v>
      </c>
    </row>
  </sheetData>
  <mergeCells count="596">
    <mergeCell ref="A749:G749"/>
    <mergeCell ref="C742:D742"/>
    <mergeCell ref="C743:D743"/>
    <mergeCell ref="C744:D744"/>
    <mergeCell ref="C745:D745"/>
    <mergeCell ref="A747:G747"/>
    <mergeCell ref="A748:G748"/>
    <mergeCell ref="A732:G732"/>
    <mergeCell ref="A733:G733"/>
    <mergeCell ref="A734:G734"/>
    <mergeCell ref="B736:G736"/>
    <mergeCell ref="C737:D737"/>
    <mergeCell ref="A738:H738"/>
    <mergeCell ref="C722:D722"/>
    <mergeCell ref="A723:H723"/>
    <mergeCell ref="C727:D727"/>
    <mergeCell ref="C728:D728"/>
    <mergeCell ref="C729:D729"/>
    <mergeCell ref="C730:D730"/>
    <mergeCell ref="C714:D714"/>
    <mergeCell ref="C715:D715"/>
    <mergeCell ref="A717:G717"/>
    <mergeCell ref="A718:G718"/>
    <mergeCell ref="A719:G719"/>
    <mergeCell ref="B721:G721"/>
    <mergeCell ref="A704:G704"/>
    <mergeCell ref="B706:G706"/>
    <mergeCell ref="C707:D707"/>
    <mergeCell ref="A708:H708"/>
    <mergeCell ref="C712:D712"/>
    <mergeCell ref="C713:D713"/>
    <mergeCell ref="C696:D696"/>
    <mergeCell ref="C697:D697"/>
    <mergeCell ref="C699:D699"/>
    <mergeCell ref="C700:D700"/>
    <mergeCell ref="A702:G702"/>
    <mergeCell ref="A703:G703"/>
    <mergeCell ref="A689:G689"/>
    <mergeCell ref="A690:G690"/>
    <mergeCell ref="B692:G692"/>
    <mergeCell ref="C693:D693"/>
    <mergeCell ref="A694:H694"/>
    <mergeCell ref="C695:D695"/>
    <mergeCell ref="A682:H682"/>
    <mergeCell ref="C683:D683"/>
    <mergeCell ref="C684:D684"/>
    <mergeCell ref="C685:D685"/>
    <mergeCell ref="C686:D686"/>
    <mergeCell ref="A688:G688"/>
    <mergeCell ref="C674:D674"/>
    <mergeCell ref="A676:G676"/>
    <mergeCell ref="A677:G677"/>
    <mergeCell ref="A678:G678"/>
    <mergeCell ref="B680:G680"/>
    <mergeCell ref="C681:D681"/>
    <mergeCell ref="C668:D668"/>
    <mergeCell ref="C669:D669"/>
    <mergeCell ref="A670:H670"/>
    <mergeCell ref="C671:D671"/>
    <mergeCell ref="C672:D672"/>
    <mergeCell ref="C673:D673"/>
    <mergeCell ref="A661:G661"/>
    <mergeCell ref="A662:G662"/>
    <mergeCell ref="A663:G663"/>
    <mergeCell ref="B665:G665"/>
    <mergeCell ref="C666:D666"/>
    <mergeCell ref="A667:H667"/>
    <mergeCell ref="C655:D655"/>
    <mergeCell ref="C656:D656"/>
    <mergeCell ref="C657:D657"/>
    <mergeCell ref="C658:D658"/>
    <mergeCell ref="C659:D659"/>
    <mergeCell ref="A648:G648"/>
    <mergeCell ref="A649:G649"/>
    <mergeCell ref="A650:G650"/>
    <mergeCell ref="B652:G652"/>
    <mergeCell ref="C653:D653"/>
    <mergeCell ref="C654:D654"/>
    <mergeCell ref="C642:D642"/>
    <mergeCell ref="C643:D643"/>
    <mergeCell ref="C644:D644"/>
    <mergeCell ref="C645:D645"/>
    <mergeCell ref="C646:D646"/>
    <mergeCell ref="A635:G635"/>
    <mergeCell ref="A636:G636"/>
    <mergeCell ref="A637:G637"/>
    <mergeCell ref="B639:G639"/>
    <mergeCell ref="C640:D640"/>
    <mergeCell ref="C641:D641"/>
    <mergeCell ref="C629:D629"/>
    <mergeCell ref="C630:D630"/>
    <mergeCell ref="C631:D631"/>
    <mergeCell ref="C632:D632"/>
    <mergeCell ref="C633:D633"/>
    <mergeCell ref="A622:G622"/>
    <mergeCell ref="B624:G624"/>
    <mergeCell ref="C625:D625"/>
    <mergeCell ref="C626:D626"/>
    <mergeCell ref="C627:D627"/>
    <mergeCell ref="C628:D628"/>
    <mergeCell ref="C616:D616"/>
    <mergeCell ref="C617:D617"/>
    <mergeCell ref="C618:D618"/>
    <mergeCell ref="A620:G620"/>
    <mergeCell ref="A621:G621"/>
    <mergeCell ref="A609:G609"/>
    <mergeCell ref="A610:G610"/>
    <mergeCell ref="B612:G612"/>
    <mergeCell ref="C613:D613"/>
    <mergeCell ref="C614:D614"/>
    <mergeCell ref="C615:D615"/>
    <mergeCell ref="C603:D603"/>
    <mergeCell ref="C604:D604"/>
    <mergeCell ref="C605:D605"/>
    <mergeCell ref="C606:D606"/>
    <mergeCell ref="A608:G608"/>
    <mergeCell ref="A596:G596"/>
    <mergeCell ref="A597:G597"/>
    <mergeCell ref="A598:G598"/>
    <mergeCell ref="B600:G600"/>
    <mergeCell ref="C601:D601"/>
    <mergeCell ref="C602:D602"/>
    <mergeCell ref="C590:D590"/>
    <mergeCell ref="C591:D591"/>
    <mergeCell ref="C592:D592"/>
    <mergeCell ref="C593:D593"/>
    <mergeCell ref="C594:D594"/>
    <mergeCell ref="A583:G583"/>
    <mergeCell ref="A584:G584"/>
    <mergeCell ref="A585:G585"/>
    <mergeCell ref="B587:G587"/>
    <mergeCell ref="C588:D588"/>
    <mergeCell ref="C589:D589"/>
    <mergeCell ref="C577:D577"/>
    <mergeCell ref="C578:D578"/>
    <mergeCell ref="C579:D579"/>
    <mergeCell ref="C580:D580"/>
    <mergeCell ref="C581:D581"/>
    <mergeCell ref="A569:G569"/>
    <mergeCell ref="A570:G570"/>
    <mergeCell ref="A571:G571"/>
    <mergeCell ref="B574:G574"/>
    <mergeCell ref="C575:D575"/>
    <mergeCell ref="C576:D576"/>
    <mergeCell ref="C562:D562"/>
    <mergeCell ref="A563:H563"/>
    <mergeCell ref="C564:D564"/>
    <mergeCell ref="C565:D565"/>
    <mergeCell ref="C566:D566"/>
    <mergeCell ref="C567:D567"/>
    <mergeCell ref="A555:G555"/>
    <mergeCell ref="A556:G556"/>
    <mergeCell ref="B558:G558"/>
    <mergeCell ref="C559:D559"/>
    <mergeCell ref="A560:H560"/>
    <mergeCell ref="C561:D561"/>
    <mergeCell ref="C548:D548"/>
    <mergeCell ref="C549:D549"/>
    <mergeCell ref="C550:D550"/>
    <mergeCell ref="C551:D551"/>
    <mergeCell ref="C552:D552"/>
    <mergeCell ref="A554:G554"/>
    <mergeCell ref="C542:D542"/>
    <mergeCell ref="C543:D543"/>
    <mergeCell ref="C544:D544"/>
    <mergeCell ref="C545:D545"/>
    <mergeCell ref="C546:D546"/>
    <mergeCell ref="C547:D547"/>
    <mergeCell ref="C536:D536"/>
    <mergeCell ref="C537:D537"/>
    <mergeCell ref="C538:D538"/>
    <mergeCell ref="C539:D539"/>
    <mergeCell ref="A540:H540"/>
    <mergeCell ref="C541:D541"/>
    <mergeCell ref="A529:G529"/>
    <mergeCell ref="B531:G531"/>
    <mergeCell ref="C532:D532"/>
    <mergeCell ref="A533:H533"/>
    <mergeCell ref="C534:D534"/>
    <mergeCell ref="C535:D535"/>
    <mergeCell ref="A522:H522"/>
    <mergeCell ref="C523:D523"/>
    <mergeCell ref="C524:D524"/>
    <mergeCell ref="C525:D525"/>
    <mergeCell ref="A527:G527"/>
    <mergeCell ref="A528:G528"/>
    <mergeCell ref="A515:G515"/>
    <mergeCell ref="B517:G517"/>
    <mergeCell ref="C518:D518"/>
    <mergeCell ref="A519:H519"/>
    <mergeCell ref="C520:D520"/>
    <mergeCell ref="C521:D521"/>
    <mergeCell ref="C508:D508"/>
    <mergeCell ref="A509:H509"/>
    <mergeCell ref="C510:D510"/>
    <mergeCell ref="C511:D511"/>
    <mergeCell ref="A513:G513"/>
    <mergeCell ref="A514:G514"/>
    <mergeCell ref="A501:G501"/>
    <mergeCell ref="A502:G502"/>
    <mergeCell ref="B504:G504"/>
    <mergeCell ref="C505:D505"/>
    <mergeCell ref="A506:H506"/>
    <mergeCell ref="C507:D507"/>
    <mergeCell ref="A494:H494"/>
    <mergeCell ref="C495:D495"/>
    <mergeCell ref="A496:H496"/>
    <mergeCell ref="C497:D497"/>
    <mergeCell ref="C498:D498"/>
    <mergeCell ref="A500:G500"/>
    <mergeCell ref="A487:G487"/>
    <mergeCell ref="A488:G488"/>
    <mergeCell ref="B490:G490"/>
    <mergeCell ref="C491:D491"/>
    <mergeCell ref="A492:H492"/>
    <mergeCell ref="C493:D493"/>
    <mergeCell ref="C479:D479"/>
    <mergeCell ref="A480:H480"/>
    <mergeCell ref="C481:D481"/>
    <mergeCell ref="C483:D483"/>
    <mergeCell ref="C484:D484"/>
    <mergeCell ref="A486:G486"/>
    <mergeCell ref="A472:G472"/>
    <mergeCell ref="A473:G473"/>
    <mergeCell ref="B475:G475"/>
    <mergeCell ref="C476:D476"/>
    <mergeCell ref="A477:H477"/>
    <mergeCell ref="C478:D478"/>
    <mergeCell ref="C464:D464"/>
    <mergeCell ref="A465:H465"/>
    <mergeCell ref="C466:D466"/>
    <mergeCell ref="C468:D468"/>
    <mergeCell ref="C469:D469"/>
    <mergeCell ref="A471:G471"/>
    <mergeCell ref="A457:G457"/>
    <mergeCell ref="A458:G458"/>
    <mergeCell ref="B460:G460"/>
    <mergeCell ref="C461:D461"/>
    <mergeCell ref="A462:H462"/>
    <mergeCell ref="C463:D463"/>
    <mergeCell ref="C449:D449"/>
    <mergeCell ref="A450:H450"/>
    <mergeCell ref="C451:D451"/>
    <mergeCell ref="C453:D453"/>
    <mergeCell ref="C454:D454"/>
    <mergeCell ref="A456:G456"/>
    <mergeCell ref="A442:G442"/>
    <mergeCell ref="A443:G443"/>
    <mergeCell ref="B445:G445"/>
    <mergeCell ref="C446:D446"/>
    <mergeCell ref="A447:H447"/>
    <mergeCell ref="C448:D448"/>
    <mergeCell ref="C435:D435"/>
    <mergeCell ref="C436:D436"/>
    <mergeCell ref="C437:D437"/>
    <mergeCell ref="C438:D438"/>
    <mergeCell ref="C439:D439"/>
    <mergeCell ref="A441:G441"/>
    <mergeCell ref="A428:G428"/>
    <mergeCell ref="B430:G430"/>
    <mergeCell ref="C431:D431"/>
    <mergeCell ref="A432:H432"/>
    <mergeCell ref="C433:D433"/>
    <mergeCell ref="C434:D434"/>
    <mergeCell ref="C421:D421"/>
    <mergeCell ref="A422:H422"/>
    <mergeCell ref="C423:D423"/>
    <mergeCell ref="C424:D424"/>
    <mergeCell ref="A426:G426"/>
    <mergeCell ref="A427:G427"/>
    <mergeCell ref="C413:D413"/>
    <mergeCell ref="C414:D414"/>
    <mergeCell ref="A416:G416"/>
    <mergeCell ref="A417:G417"/>
    <mergeCell ref="A418:G418"/>
    <mergeCell ref="B420:G420"/>
    <mergeCell ref="A407:H407"/>
    <mergeCell ref="C408:D408"/>
    <mergeCell ref="C409:D409"/>
    <mergeCell ref="A410:H410"/>
    <mergeCell ref="C411:D411"/>
    <mergeCell ref="C412:D412"/>
    <mergeCell ref="C399:D399"/>
    <mergeCell ref="A401:G401"/>
    <mergeCell ref="A402:G402"/>
    <mergeCell ref="A403:G403"/>
    <mergeCell ref="B405:G405"/>
    <mergeCell ref="C406:D406"/>
    <mergeCell ref="A392:G392"/>
    <mergeCell ref="B394:G394"/>
    <mergeCell ref="C395:D395"/>
    <mergeCell ref="A396:H396"/>
    <mergeCell ref="C397:D397"/>
    <mergeCell ref="C398:D398"/>
    <mergeCell ref="C385:D385"/>
    <mergeCell ref="C386:D386"/>
    <mergeCell ref="C387:D387"/>
    <mergeCell ref="C388:D388"/>
    <mergeCell ref="A390:G390"/>
    <mergeCell ref="A391:G391"/>
    <mergeCell ref="B379:G379"/>
    <mergeCell ref="C380:D380"/>
    <mergeCell ref="A381:H381"/>
    <mergeCell ref="C382:D382"/>
    <mergeCell ref="C383:D383"/>
    <mergeCell ref="A384:H384"/>
    <mergeCell ref="C371:D371"/>
    <mergeCell ref="C372:D372"/>
    <mergeCell ref="C373:D373"/>
    <mergeCell ref="A375:G375"/>
    <mergeCell ref="A376:G376"/>
    <mergeCell ref="A377:G377"/>
    <mergeCell ref="C365:D365"/>
    <mergeCell ref="C366:D366"/>
    <mergeCell ref="C367:D367"/>
    <mergeCell ref="C368:D368"/>
    <mergeCell ref="C369:D369"/>
    <mergeCell ref="C370:D370"/>
    <mergeCell ref="A359:H359"/>
    <mergeCell ref="C360:D360"/>
    <mergeCell ref="C361:D361"/>
    <mergeCell ref="C362:D362"/>
    <mergeCell ref="A363:H363"/>
    <mergeCell ref="C364:D364"/>
    <mergeCell ref="C351:D351"/>
    <mergeCell ref="A353:G353"/>
    <mergeCell ref="A354:G354"/>
    <mergeCell ref="A355:G355"/>
    <mergeCell ref="B357:G357"/>
    <mergeCell ref="C358:D358"/>
    <mergeCell ref="A342:G342"/>
    <mergeCell ref="B344:G344"/>
    <mergeCell ref="C345:D345"/>
    <mergeCell ref="A346:H346"/>
    <mergeCell ref="A349:H349"/>
    <mergeCell ref="C350:D350"/>
    <mergeCell ref="A333:H333"/>
    <mergeCell ref="A336:H336"/>
    <mergeCell ref="C337:D337"/>
    <mergeCell ref="C338:D338"/>
    <mergeCell ref="A340:G340"/>
    <mergeCell ref="A341:G341"/>
    <mergeCell ref="C325:D325"/>
    <mergeCell ref="A327:G327"/>
    <mergeCell ref="A328:G328"/>
    <mergeCell ref="A329:G329"/>
    <mergeCell ref="B331:G331"/>
    <mergeCell ref="C332:D332"/>
    <mergeCell ref="A316:G316"/>
    <mergeCell ref="B318:G318"/>
    <mergeCell ref="C319:D319"/>
    <mergeCell ref="A320:H320"/>
    <mergeCell ref="A323:H323"/>
    <mergeCell ref="C324:D324"/>
    <mergeCell ref="A307:H307"/>
    <mergeCell ref="A310:H310"/>
    <mergeCell ref="C311:D311"/>
    <mergeCell ref="C312:D312"/>
    <mergeCell ref="A314:G314"/>
    <mergeCell ref="A315:G315"/>
    <mergeCell ref="C299:D299"/>
    <mergeCell ref="A301:G301"/>
    <mergeCell ref="A302:G302"/>
    <mergeCell ref="A303:G303"/>
    <mergeCell ref="B305:G305"/>
    <mergeCell ref="C306:D306"/>
    <mergeCell ref="A290:G290"/>
    <mergeCell ref="B292:G292"/>
    <mergeCell ref="C293:D293"/>
    <mergeCell ref="A294:H294"/>
    <mergeCell ref="A297:H297"/>
    <mergeCell ref="C298:D298"/>
    <mergeCell ref="A281:H281"/>
    <mergeCell ref="A284:H284"/>
    <mergeCell ref="C285:D285"/>
    <mergeCell ref="C286:D286"/>
    <mergeCell ref="A288:G288"/>
    <mergeCell ref="A289:G289"/>
    <mergeCell ref="C273:D273"/>
    <mergeCell ref="A275:G275"/>
    <mergeCell ref="A276:G276"/>
    <mergeCell ref="A277:G277"/>
    <mergeCell ref="B279:G279"/>
    <mergeCell ref="C280:D280"/>
    <mergeCell ref="A264:G264"/>
    <mergeCell ref="B266:G266"/>
    <mergeCell ref="C267:D267"/>
    <mergeCell ref="A268:H268"/>
    <mergeCell ref="A271:H271"/>
    <mergeCell ref="C272:D272"/>
    <mergeCell ref="A255:H255"/>
    <mergeCell ref="A258:H258"/>
    <mergeCell ref="C259:D259"/>
    <mergeCell ref="C260:D260"/>
    <mergeCell ref="A262:G262"/>
    <mergeCell ref="A263:G263"/>
    <mergeCell ref="C247:D247"/>
    <mergeCell ref="A249:G249"/>
    <mergeCell ref="A250:G250"/>
    <mergeCell ref="A251:G251"/>
    <mergeCell ref="B253:G253"/>
    <mergeCell ref="C254:D254"/>
    <mergeCell ref="B241:G241"/>
    <mergeCell ref="C242:D242"/>
    <mergeCell ref="A243:H243"/>
    <mergeCell ref="C244:D244"/>
    <mergeCell ref="C245:D245"/>
    <mergeCell ref="C246:D246"/>
    <mergeCell ref="A232:H232"/>
    <mergeCell ref="C234:D234"/>
    <mergeCell ref="C235:D235"/>
    <mergeCell ref="A237:G237"/>
    <mergeCell ref="A238:G238"/>
    <mergeCell ref="A239:G239"/>
    <mergeCell ref="A225:G225"/>
    <mergeCell ref="A226:G226"/>
    <mergeCell ref="B228:G228"/>
    <mergeCell ref="C229:D229"/>
    <mergeCell ref="A230:H230"/>
    <mergeCell ref="C231:D231"/>
    <mergeCell ref="C216:D216"/>
    <mergeCell ref="A217:H217"/>
    <mergeCell ref="C219:D219"/>
    <mergeCell ref="C221:D221"/>
    <mergeCell ref="C222:D222"/>
    <mergeCell ref="A224:G224"/>
    <mergeCell ref="C218:D218"/>
    <mergeCell ref="C220:D220"/>
    <mergeCell ref="A209:G209"/>
    <mergeCell ref="A210:G210"/>
    <mergeCell ref="B212:G212"/>
    <mergeCell ref="C213:D213"/>
    <mergeCell ref="A214:H214"/>
    <mergeCell ref="C215:D215"/>
    <mergeCell ref="C200:D200"/>
    <mergeCell ref="C201:D201"/>
    <mergeCell ref="A202:H202"/>
    <mergeCell ref="C205:D205"/>
    <mergeCell ref="C206:D206"/>
    <mergeCell ref="A208:G208"/>
    <mergeCell ref="A193:G193"/>
    <mergeCell ref="A194:G194"/>
    <mergeCell ref="A195:G195"/>
    <mergeCell ref="B197:G197"/>
    <mergeCell ref="C198:D198"/>
    <mergeCell ref="A199:H199"/>
    <mergeCell ref="C186:D186"/>
    <mergeCell ref="C187:D187"/>
    <mergeCell ref="A188:H188"/>
    <mergeCell ref="C189:D189"/>
    <mergeCell ref="C190:D190"/>
    <mergeCell ref="C191:D191"/>
    <mergeCell ref="A179:G179"/>
    <mergeCell ref="A180:G180"/>
    <mergeCell ref="A181:G181"/>
    <mergeCell ref="B183:G183"/>
    <mergeCell ref="C184:D184"/>
    <mergeCell ref="A185:H185"/>
    <mergeCell ref="A172:H172"/>
    <mergeCell ref="C173:D173"/>
    <mergeCell ref="C174:D174"/>
    <mergeCell ref="C175:D175"/>
    <mergeCell ref="C176:D176"/>
    <mergeCell ref="C177:D177"/>
    <mergeCell ref="C164:D164"/>
    <mergeCell ref="A166:G166"/>
    <mergeCell ref="A167:G167"/>
    <mergeCell ref="A168:G168"/>
    <mergeCell ref="B170:G170"/>
    <mergeCell ref="C171:D171"/>
    <mergeCell ref="C158:D158"/>
    <mergeCell ref="A159:H159"/>
    <mergeCell ref="C160:D160"/>
    <mergeCell ref="C161:D161"/>
    <mergeCell ref="C162:D162"/>
    <mergeCell ref="C163:D163"/>
    <mergeCell ref="B152:G152"/>
    <mergeCell ref="C153:D153"/>
    <mergeCell ref="A154:H154"/>
    <mergeCell ref="C155:D155"/>
    <mergeCell ref="C156:D156"/>
    <mergeCell ref="A157:H157"/>
    <mergeCell ref="C144:D144"/>
    <mergeCell ref="C145:D145"/>
    <mergeCell ref="C146:D146"/>
    <mergeCell ref="A148:G148"/>
    <mergeCell ref="A149:G149"/>
    <mergeCell ref="A150:G150"/>
    <mergeCell ref="C138:D138"/>
    <mergeCell ref="C139:D139"/>
    <mergeCell ref="A140:H140"/>
    <mergeCell ref="C141:D141"/>
    <mergeCell ref="C142:D142"/>
    <mergeCell ref="C143:D143"/>
    <mergeCell ref="B132:G132"/>
    <mergeCell ref="C133:D133"/>
    <mergeCell ref="A134:H134"/>
    <mergeCell ref="C135:D135"/>
    <mergeCell ref="C136:D136"/>
    <mergeCell ref="A137:H137"/>
    <mergeCell ref="C124:D124"/>
    <mergeCell ref="C125:D125"/>
    <mergeCell ref="C126:D126"/>
    <mergeCell ref="A128:G128"/>
    <mergeCell ref="A129:G129"/>
    <mergeCell ref="A130:G130"/>
    <mergeCell ref="A117:G117"/>
    <mergeCell ref="A118:G118"/>
    <mergeCell ref="B120:G120"/>
    <mergeCell ref="C121:D121"/>
    <mergeCell ref="A122:H122"/>
    <mergeCell ref="C123:D123"/>
    <mergeCell ref="C110:D110"/>
    <mergeCell ref="C111:D111"/>
    <mergeCell ref="C112:D112"/>
    <mergeCell ref="C113:D113"/>
    <mergeCell ref="C114:D114"/>
    <mergeCell ref="A116:G116"/>
    <mergeCell ref="A104:H104"/>
    <mergeCell ref="C105:D105"/>
    <mergeCell ref="C106:D106"/>
    <mergeCell ref="A107:H107"/>
    <mergeCell ref="C108:D108"/>
    <mergeCell ref="A109:H109"/>
    <mergeCell ref="C96:D96"/>
    <mergeCell ref="A98:G98"/>
    <mergeCell ref="A99:G99"/>
    <mergeCell ref="A100:G100"/>
    <mergeCell ref="B102:G102"/>
    <mergeCell ref="C103:D103"/>
    <mergeCell ref="A89:H89"/>
    <mergeCell ref="C90:D90"/>
    <mergeCell ref="C91:D91"/>
    <mergeCell ref="A92:H92"/>
    <mergeCell ref="C93:D93"/>
    <mergeCell ref="C95:D95"/>
    <mergeCell ref="C80:D80"/>
    <mergeCell ref="A83:G83"/>
    <mergeCell ref="A84:G84"/>
    <mergeCell ref="A85:G85"/>
    <mergeCell ref="B87:G87"/>
    <mergeCell ref="C88:D88"/>
    <mergeCell ref="A71:G71"/>
    <mergeCell ref="A72:H72"/>
    <mergeCell ref="B73:G73"/>
    <mergeCell ref="C74:D74"/>
    <mergeCell ref="A75:H75"/>
    <mergeCell ref="A79:H79"/>
    <mergeCell ref="A64:H64"/>
    <mergeCell ref="C65:D65"/>
    <mergeCell ref="C66:D66"/>
    <mergeCell ref="C67:D67"/>
    <mergeCell ref="A69:G69"/>
    <mergeCell ref="A70:G70"/>
    <mergeCell ref="A53:G53"/>
    <mergeCell ref="A54:G54"/>
    <mergeCell ref="A55:G55"/>
    <mergeCell ref="B58:G58"/>
    <mergeCell ref="C59:D59"/>
    <mergeCell ref="A60:H60"/>
    <mergeCell ref="B43:G43"/>
    <mergeCell ref="C44:D44"/>
    <mergeCell ref="A45:H45"/>
    <mergeCell ref="A49:H49"/>
    <mergeCell ref="C50:D50"/>
    <mergeCell ref="C51:D51"/>
    <mergeCell ref="C35:D35"/>
    <mergeCell ref="C36:D36"/>
    <mergeCell ref="C37:D37"/>
    <mergeCell ref="A39:G39"/>
    <mergeCell ref="A40:G40"/>
    <mergeCell ref="A41:G41"/>
    <mergeCell ref="A25:G25"/>
    <mergeCell ref="B27:G27"/>
    <mergeCell ref="C28:D28"/>
    <mergeCell ref="A29:H29"/>
    <mergeCell ref="A33:H33"/>
    <mergeCell ref="C34:D34"/>
    <mergeCell ref="C18:D18"/>
    <mergeCell ref="C19:D19"/>
    <mergeCell ref="C20:D20"/>
    <mergeCell ref="C21:D21"/>
    <mergeCell ref="A23:G23"/>
    <mergeCell ref="A24:G24"/>
    <mergeCell ref="A8:F8"/>
    <mergeCell ref="A9:F9"/>
    <mergeCell ref="B11:G11"/>
    <mergeCell ref="C12:D12"/>
    <mergeCell ref="A13:H13"/>
    <mergeCell ref="A17:H17"/>
    <mergeCell ref="A1:A4"/>
    <mergeCell ref="B1:H4"/>
    <mergeCell ref="A6:D6"/>
    <mergeCell ref="E6:H6"/>
    <mergeCell ref="A7:D7"/>
    <mergeCell ref="E7:H7"/>
  </mergeCells>
  <conditionalFormatting sqref="F699:G699 F694:G697 F667:G673 F682:G683 F560:G566 F519:G524 F540:G540 F509:G509 G493:G497 F492:G492 F494 F496 G477:G479 F477:F478 F480:G483 G462:G464 F462:F463 F465:G468 G447:G449 F447:F448 F450:G453 F432:G438 F422:G423 F407:G412 F398:G398 F384:G387 F382 G382:G383 G360:G363 F363 G365:G366 G370:G372 G347:G348 F350:G350 G334:G335 F337:G337 F324:G324 G321:G322 G308:G309 F311 F298:G298 G295:G296 F285:G285 G282:G283 F272:G272 G269:G270 F259:G259 G256:G257 F243:G246 F232:G232 F233:F234 F217:G217 F218:F221 G202 F200:F205 F186:F190 G188 F159:G159 F140:G140 F122:G122 F109:G109 G89:G91 F92:G92 F89 F61 F65:F66 F46 F50:G50 F30:F31 F34:G34 F18:G20">
    <cfRule type="cellIs" dxfId="6" priority="7" stopIfTrue="1" operator="equal">
      <formula>0</formula>
    </cfRule>
  </conditionalFormatting>
  <conditionalFormatting sqref="F712:G713">
    <cfRule type="cellIs" dxfId="5" priority="6" stopIfTrue="1" operator="equal">
      <formula>0</formula>
    </cfRule>
  </conditionalFormatting>
  <conditionalFormatting sqref="F714">
    <cfRule type="cellIs" dxfId="4" priority="5" stopIfTrue="1" operator="equal">
      <formula>0</formula>
    </cfRule>
  </conditionalFormatting>
  <conditionalFormatting sqref="F727:G728">
    <cfRule type="cellIs" dxfId="3" priority="4" stopIfTrue="1" operator="equal">
      <formula>0</formula>
    </cfRule>
  </conditionalFormatting>
  <conditionalFormatting sqref="F729">
    <cfRule type="cellIs" dxfId="2" priority="3" stopIfTrue="1" operator="equal">
      <formula>0</formula>
    </cfRule>
  </conditionalFormatting>
  <conditionalFormatting sqref="F742:G743">
    <cfRule type="cellIs" dxfId="1" priority="2" stopIfTrue="1" operator="equal">
      <formula>0</formula>
    </cfRule>
  </conditionalFormatting>
  <conditionalFormatting sqref="F744">
    <cfRule type="cellIs" dxfId="0" priority="1" stopIfTrue="1" operator="equal">
      <formula>0</formula>
    </cfRule>
  </conditionalFormatting>
  <pageMargins left="0.51181102362204722" right="0.23622047244094491" top="0.35433070866141736" bottom="0.39370078740157483" header="0.19685039370078741" footer="0.31496062992125984"/>
  <pageSetup paperSize="9" scale="90" orientation="portrait" r:id="rId1"/>
  <legacyDrawing r:id="rId2"/>
  <oleObjects>
    <oleObject progId="Figura do Microsoft Photo Editor 3.0" shapeId="5121" r:id="rId3"/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4</vt:i4>
      </vt:variant>
      <vt:variant>
        <vt:lpstr>Intervalos nomeados</vt:lpstr>
      </vt:variant>
      <vt:variant>
        <vt:i4>1</vt:i4>
      </vt:variant>
    </vt:vector>
  </HeadingPairs>
  <TitlesOfParts>
    <vt:vector size="5" baseType="lpstr">
      <vt:lpstr>ORÇ PMA</vt:lpstr>
      <vt:lpstr>COMPOSIÇÕES PMA</vt:lpstr>
      <vt:lpstr>ORÇ ZEIS</vt:lpstr>
      <vt:lpstr>COMPOSIÇÃO ZEIS</vt:lpstr>
      <vt:lpstr>'COMPOSIÇÕES PMA'!Area_de_impressao</vt:lpstr>
    </vt:vector>
  </TitlesOfParts>
  <Company>cohab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marcia.barroso</dc:creator>
  <cp:lastModifiedBy>marcia.barroso</cp:lastModifiedBy>
  <cp:lastPrinted>2015-05-25T12:25:12Z</cp:lastPrinted>
  <dcterms:created xsi:type="dcterms:W3CDTF">2015-05-11T11:23:40Z</dcterms:created>
  <dcterms:modified xsi:type="dcterms:W3CDTF">2015-05-25T12:27:44Z</dcterms:modified>
</cp:coreProperties>
</file>